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งบทดลองก่อนปิดบัญชี" sheetId="1" r:id="rId1"/>
    <sheet name="รายงานรับจ่ายเงินสด" sheetId="2" r:id="rId2"/>
    <sheet name="งบทดลองหลังปิดบัญชี" sheetId="3" r:id="rId3"/>
    <sheet name="Sheet3" sheetId="4" r:id="rId4"/>
  </sheets>
  <definedNames>
    <definedName name="_xlnm.Print_Area" localSheetId="0">'งบทดลองก่อนปิดบัญชี'!$A$1:$H$73</definedName>
    <definedName name="_xlnm.Print_Titles" localSheetId="0">'งบทดลองก่อนปิดบัญชี'!$4:$4</definedName>
    <definedName name="_xlnm.Print_Titles" localSheetId="2">'งบทดลองหลังปิดบัญชี'!$4:$4</definedName>
  </definedNames>
  <calcPr fullCalcOnLoad="1"/>
</workbook>
</file>

<file path=xl/sharedStrings.xml><?xml version="1.0" encoding="utf-8"?>
<sst xmlns="http://schemas.openxmlformats.org/spreadsheetml/2006/main" count="341" uniqueCount="214">
  <si>
    <t>องค์การบริหารส่วนตำบลคูบัว อำเภอเมือง จังหวัดราชบุรี</t>
  </si>
  <si>
    <t>รหัสบัญชี</t>
  </si>
  <si>
    <t>เดบิต</t>
  </si>
  <si>
    <t>เครดิต</t>
  </si>
  <si>
    <t>รายการ</t>
  </si>
  <si>
    <t>รายจ่ายงบกลาง</t>
  </si>
  <si>
    <t xml:space="preserve">เงินฝากธนาคารกรุงไทย ประเภทออมทรัพย์เลขที่ 736-1-32860-1 </t>
  </si>
  <si>
    <t>เงินฝากธนาคาร ธ.ก.ส. ประเภทออมทรัพย์ เลขที่ 043-2-23538-5</t>
  </si>
  <si>
    <t>เงินฝากธนาคาร ธ.ก.ส. ประเภทประจำ เลขที่ 043-4-10269-7</t>
  </si>
  <si>
    <t>เงินฝากเศรษฐกิจชุมชน เลขที่ 043-2-34411-4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</si>
  <si>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</si>
  <si>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</si>
  <si>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</si>
  <si>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</si>
  <si>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</si>
  <si>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</si>
  <si>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</si>
  <si>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ลูกหนี้เงินยืมงบประมาณ</t>
  </si>
  <si>
    <t>เงินสะสม</t>
  </si>
  <si>
    <t>เงินรับฝาก-เงินมัดจำประกันสัญญา</t>
  </si>
  <si>
    <t>เงินรับฝาก-เงินส่วนลด 6%</t>
  </si>
  <si>
    <t>เงินรับฝาก -ภาษีหัก ณ ที่จ่าย</t>
  </si>
  <si>
    <t>เงินรายรับ(เงินรายได้)</t>
  </si>
  <si>
    <t>รายจ่ายค้างจ่าย</t>
  </si>
  <si>
    <t>022</t>
  </si>
  <si>
    <t>023</t>
  </si>
  <si>
    <t>700</t>
  </si>
  <si>
    <t>903</t>
  </si>
  <si>
    <t>906</t>
  </si>
  <si>
    <t>821</t>
  </si>
  <si>
    <t>703</t>
  </si>
  <si>
    <t>ยอดยกมา</t>
  </si>
  <si>
    <t>ยอดยกไป</t>
  </si>
  <si>
    <t>อ.เมือง จ.ราชบุรี</t>
  </si>
  <si>
    <t>จนถึงปัจจุบัน</t>
  </si>
  <si>
    <t>ประมาณการ</t>
  </si>
  <si>
    <t>เดือนนี้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</si>
  <si>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</si>
  <si>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</si>
  <si>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</si>
  <si>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</si>
  <si>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</si>
  <si>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</si>
  <si>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</si>
  <si>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เงินอุดหนุนทั่วไป</t>
  </si>
  <si>
    <t xml:space="preserve">                   -เงินส่วนลด 6%</t>
  </si>
  <si>
    <t xml:space="preserve">                   -ภาษี หัก ณ ที่จ่าย</t>
  </si>
  <si>
    <t>เงินรับฝาก -เงินค่าใช้จ่าย 5%</t>
  </si>
  <si>
    <t>รวมรายรับ</t>
  </si>
  <si>
    <t>เกิดขึ้นจริง(บาท)</t>
  </si>
  <si>
    <t>องค์การบริหารส่วนตำบลคูบัว                                               รายงานรับ-จ่ายเงินสด</t>
  </si>
  <si>
    <t>รายจ่าย</t>
  </si>
  <si>
    <t>งบกลาง</t>
  </si>
  <si>
    <t>ค่าจ้างประจำ</t>
  </si>
  <si>
    <t xml:space="preserve">                   -เงินมัดจำประกันสัญญา</t>
  </si>
  <si>
    <t xml:space="preserve">                   - ภาษี หัก ณ ที่จ่าย</t>
  </si>
  <si>
    <t>รวมรายจ่าย</t>
  </si>
  <si>
    <t>สูงกว่า</t>
  </si>
  <si>
    <t>รายรับ</t>
  </si>
  <si>
    <t>ต่ำไป</t>
  </si>
  <si>
    <t>090</t>
  </si>
  <si>
    <t>902</t>
  </si>
  <si>
    <t>รวม</t>
  </si>
  <si>
    <t>เงินทุนสำรองสะสมตามระเบียบฯ</t>
  </si>
  <si>
    <t xml:space="preserve">                   -เงินประกันสัญญา</t>
  </si>
  <si>
    <t>900</t>
  </si>
  <si>
    <t xml:space="preserve">                   -เงินทุนเศรษฐกิจชุมชน</t>
  </si>
  <si>
    <t>ลูกหนี้เงินยืมเงินสะสม</t>
  </si>
  <si>
    <t>เงินอุดหนุนเฉพาะกิจ-ค่าเบี้ยยังชีพคนชรา(กรณีเร่งด่วน)</t>
  </si>
  <si>
    <t>เงินอุดหนุนเฉพาะกิจ-ค่าเบี้ยยังชีพคนชรา</t>
  </si>
  <si>
    <t>เงินอุดหนุนเฉพาะกิจ-ค่าเบี้ยยังชีพคนพิการ(กรณีเร่งด่วน)</t>
  </si>
  <si>
    <t>เงินอุดหนุนเฉพาะกิจ-ค่าเบี้ยยังชีพคนพิการ</t>
  </si>
  <si>
    <t xml:space="preserve">                   -เศรษฐกิจชุมชน</t>
  </si>
  <si>
    <t>เงินทุนเศรษฐกิจชุมชน</t>
  </si>
  <si>
    <t>ลูกหนี้-ภาษีโรงเรือนและที่ดิน</t>
  </si>
  <si>
    <t>081</t>
  </si>
  <si>
    <t>ลูกหนี้-ภาษีบำรุงท้องที่</t>
  </si>
  <si>
    <t>ลูกหนี้-ภาษีป้าย</t>
  </si>
  <si>
    <t>082</t>
  </si>
  <si>
    <t>083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</si>
  <si>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</si>
  <si>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</si>
  <si>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</si>
  <si>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</si>
  <si>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</si>
  <si>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</si>
  <si>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</si>
  <si>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411000</t>
  </si>
  <si>
    <t>412000</t>
  </si>
  <si>
    <t>413000</t>
  </si>
  <si>
    <t>414000</t>
  </si>
  <si>
    <t>415000</t>
  </si>
  <si>
    <t>416000</t>
  </si>
  <si>
    <t>รายได้ที่รัฐบาลจัดสรรให้</t>
  </si>
  <si>
    <t>421000</t>
  </si>
  <si>
    <t>430000</t>
  </si>
  <si>
    <t>เงินเดือนฝ่ายการเมือง</t>
  </si>
  <si>
    <t>เงินเดือนฝ่ายประจำ</t>
  </si>
  <si>
    <t>ค่าจ้างพนักงานจ้าง</t>
  </si>
  <si>
    <t>500000</t>
  </si>
  <si>
    <t>220400</t>
  </si>
  <si>
    <t>220600</t>
  </si>
  <si>
    <t>532000</t>
  </si>
  <si>
    <t>533000</t>
  </si>
  <si>
    <t>560000</t>
  </si>
  <si>
    <t>541000</t>
  </si>
  <si>
    <t>542000</t>
  </si>
  <si>
    <t>ลูกหนี้ภาษีบำรุงท้องที่</t>
  </si>
  <si>
    <t>เงินอุดหนุนเฉพาะกิจ-ค่าตอบแทนผู้ดูแลเด็ก</t>
  </si>
  <si>
    <t>เงินอุดหนุนเฉพาะกิจ-เงินปกส.5% ผู้ดูแลเด็ก</t>
  </si>
  <si>
    <t>ลูกหนี้ภาษีโรงเรือนและที่ดิน</t>
  </si>
  <si>
    <t>ลูกหนี้ภาษีป้าย</t>
  </si>
  <si>
    <t>ลูกหนี้เงินยืมสะสม</t>
  </si>
  <si>
    <t xml:space="preserve"> </t>
  </si>
  <si>
    <t>600</t>
  </si>
  <si>
    <t>งบทดลอง (หลังปิดบัญชี)</t>
  </si>
  <si>
    <t>เงินรับฝาก (หมายเหตุ 3)</t>
  </si>
  <si>
    <t>เงินอุดหนุนเฉพาะกิจค้างจ่าย (หมายเหตุ 6)</t>
  </si>
  <si>
    <t>เงินสะสม  (หมายเหตุ 7)</t>
  </si>
  <si>
    <t>ทุนสำรองเงินสะสมตามระเบียบฯ</t>
  </si>
  <si>
    <t>602</t>
  </si>
  <si>
    <t xml:space="preserve">      (นางประภาศรี  จิตต์อำนวยศักดา)</t>
  </si>
  <si>
    <t>ผู้ตรวจ</t>
  </si>
  <si>
    <t>(นางสาวกุลนิษฐ์  ดาเชิงเขา)</t>
  </si>
  <si>
    <t>ผู้ตรวจทาน</t>
  </si>
  <si>
    <t>ทราบ</t>
  </si>
  <si>
    <t>(นายชัยวัฒน์  อิฏฐมนากูล)</t>
  </si>
  <si>
    <t>ปลัดองค์การบริหารส่วนตำบลคูบัว</t>
  </si>
  <si>
    <t xml:space="preserve">            นักวิชาการเงินและบัญชี</t>
  </si>
  <si>
    <t xml:space="preserve">                     ผู้จัดทำ</t>
  </si>
  <si>
    <t xml:space="preserve">           นายกองค์การบริหารส่วนตำบลคูบัว</t>
  </si>
  <si>
    <t>เงินสดในมือ</t>
  </si>
  <si>
    <t>010</t>
  </si>
  <si>
    <t>431002</t>
  </si>
  <si>
    <t>441002</t>
  </si>
  <si>
    <t>441001</t>
  </si>
  <si>
    <t>704</t>
  </si>
  <si>
    <t>เงินอุดหนุนเฉพาะกิจ-ค่าตอบแทนครูผู้ดูแลเด็ก</t>
  </si>
  <si>
    <t>เงินอุดหนุนเฉพาะกิจ-ค่าใช้จ่ายส่งเสริมบำบัดผู้ติดยา</t>
  </si>
  <si>
    <t>(นายพจฐณศล  ธนิกกุล)</t>
  </si>
  <si>
    <t>นายกองค์การบริหารส่วนตำบลคูบัว</t>
  </si>
  <si>
    <t>เงินสะสม-คืนเงินชดใช้ค่าใช้จ่ายในการเลือกตั้งนายกอบต.</t>
  </si>
  <si>
    <t>รับคืนค่าครองชีพพนง.ส่วนตำบล</t>
  </si>
  <si>
    <t>220200</t>
  </si>
  <si>
    <t>ผู้จัดทำ</t>
  </si>
  <si>
    <t>ผู้ตรวจสอบ</t>
  </si>
  <si>
    <t>(นางประภาศรี จิตต์อำนวยศักดา)</t>
  </si>
  <si>
    <t>(นางสาวกุลนิษฐ์ ดาเชิงเขา)</t>
  </si>
  <si>
    <t>(นายชัยวัฒน์ อิฏฐมนากูล)</t>
  </si>
  <si>
    <t>นักวิชาการเงินและบัญชี</t>
  </si>
  <si>
    <t>ผู้อำนวยการกองคลัง</t>
  </si>
  <si>
    <t xml:space="preserve">    นายกองค์การบริหารส่วนตำบลคูบัว</t>
  </si>
  <si>
    <t xml:space="preserve">    (นายพจฐณศล  ธนิกกุล)</t>
  </si>
  <si>
    <t xml:space="preserve">                ปีงบประมาณ  2557</t>
  </si>
  <si>
    <t>เงินรับฝาก -ค่าเบี้ยยังชีพผู้สูงอายุ(รอคืนจังหวัด)</t>
  </si>
  <si>
    <t>เงินรับฝาก - เงินอุดหนุนสถานที่กลางฯ</t>
  </si>
  <si>
    <t xml:space="preserve">                   - เงินอุดหนุนสถานที่กลางฯ</t>
  </si>
  <si>
    <t xml:space="preserve">                   -เงินอุดหนุนสถานที่กลาง</t>
  </si>
  <si>
    <r>
      <t xml:space="preserve">                   -เงินรับฝากค่าเบี้ยยังชีพคนชรา</t>
    </r>
    <r>
      <rPr>
        <b/>
        <sz val="12"/>
        <rFont val="TH SarabunPSK"/>
        <family val="2"/>
      </rPr>
      <t>(รอคืนจังหวัด)</t>
    </r>
  </si>
  <si>
    <t>เงินรายรับ-เงินเดือนฝ่ายประจำครูผู้ดูแลเด็ก (ก)</t>
  </si>
  <si>
    <t>เงินรายรับ-เงินเดือนฝ่ายประจำผู้ดูแลเด็ก (ก)</t>
  </si>
  <si>
    <t>เงินรายรับ-งบกลางเงินปกส.ผู้ดูแลเด็ก (ก)</t>
  </si>
  <si>
    <t>เงินเดือนฝ่ายประจำครูผู้ดูแลเด็ก (ก)</t>
  </si>
  <si>
    <t>เงินเดือนฝ่ายประจำผู้ดูแลเด็ก (ก)</t>
  </si>
  <si>
    <t>งบกลางเงินปกส.ผู้ดูแลเด็ก (ก)</t>
  </si>
  <si>
    <t>999</t>
  </si>
  <si>
    <t xml:space="preserve">                   -เงินรับฝากเงินประกันสังคม</t>
  </si>
  <si>
    <t xml:space="preserve">                   -เงินรับฝาก หัก หน้าฏีกา</t>
  </si>
  <si>
    <t xml:space="preserve">                   - เงินประกันสังคม</t>
  </si>
  <si>
    <t>รับคืนยกเลิกเช็ค</t>
  </si>
  <si>
    <t>เงินรับฝาก-คืนเงินชดใช้ค่าใช้จ่ายเลือกตั้งนายกฯ</t>
  </si>
  <si>
    <t>รับคืนเงินเดือนฝ่ายประจำ (เรียกคืนเงินเดือน)</t>
  </si>
  <si>
    <t>220100</t>
  </si>
  <si>
    <t>ค่าใช้สอย (เรียกคืนค่าจ้างเหมา)</t>
  </si>
  <si>
    <t xml:space="preserve">                   -เงินรับฝาก ค่าชดใช้ค่าใช้จ่ายเลือกตั้งฯ</t>
  </si>
  <si>
    <t xml:space="preserve">                   -เงินรับฝาก ค่ารักษาพยาบาลสปสช.</t>
  </si>
  <si>
    <t xml:space="preserve">                   - ค่ารักษาพยาบาล (สปสช)</t>
  </si>
  <si>
    <t xml:space="preserve">                   - หัก หน้าฏีกา</t>
  </si>
  <si>
    <t>เงินอุดหนุนเฉพาะกิจ-เงินในการจัดให้มีสิ่งอำนวยความสะดวกผู้พิการ</t>
  </si>
  <si>
    <t>ค่าใช้สอย (เรียกคืนเงินค่าปะยางจ่ายเกินไป)</t>
  </si>
  <si>
    <t>งบกลางเงินทุนการศึกษาผู้ดูแลเด็ก (ก)</t>
  </si>
  <si>
    <t>เงินรายรับ-งบกลางทุนการศึกษาผู้ดูแลเด็ก (ก)</t>
  </si>
  <si>
    <t>เงินรายรับ-งบกลางค่าจัดการเรียนการสอนศูนย์เด็กเล็ก (ก)</t>
  </si>
  <si>
    <t>เงินรับฝาก-หัก หน้า ฏีกา</t>
  </si>
  <si>
    <t>เงินอุดหนุนเฉพาะกิจ-ทุนการศึกษาครูผู้ดูแลเด็ก</t>
  </si>
  <si>
    <t>เงินอุดหนุนเฉพาะกิจ-ค่าจัดการเรียนการสอนของศูนย์</t>
  </si>
  <si>
    <t>ค่าใช้สอย (รับคืนค่าลงทะเบียน)</t>
  </si>
  <si>
    <t xml:space="preserve"> -2-</t>
  </si>
  <si>
    <t>เงินอุดหนุนเฉพาะกิจ-สนับสนุนศูนย์ (ค่าจัดการเรียนการสอน)</t>
  </si>
  <si>
    <t>เงินอุดหนุนเฉพาะกิจ-ทุนการศึกษา</t>
  </si>
  <si>
    <t>รับคืนค่าเบี้ยยังชีพคนชรา (เสียชีวิต)</t>
  </si>
  <si>
    <t>ณ วันที่  30  กันยายน  2557</t>
  </si>
  <si>
    <t>เงินรายรับ-โครงการปรับหรือจัดให้มีสิ่งอำนวยความสะดวกสำหรับ</t>
  </si>
  <si>
    <t>คนพิการ (ก)</t>
  </si>
  <si>
    <t>เงินอุดหนุนเฉพาะกิจ -โครงการปรับหรือจัดให้มีสิ่งอำนวยความสะดวก</t>
  </si>
  <si>
    <t>สำหรับคนพิการ (ก)</t>
  </si>
  <si>
    <t>499999</t>
  </si>
  <si>
    <t>งบกลางค่าเบี้ยยังชีพผู้สูงอายุ (ก)</t>
  </si>
  <si>
    <t>ค่าวัสดุการเรียนการสอน (ก)</t>
  </si>
  <si>
    <t>111100</t>
  </si>
  <si>
    <t>110700</t>
  </si>
  <si>
    <t>331500</t>
  </si>
  <si>
    <t>110300</t>
  </si>
  <si>
    <t>งบกลางค่าเบี้ยยังชีพผู้พิการ (ก)</t>
  </si>
  <si>
    <t>110800</t>
  </si>
  <si>
    <t>ค่าที่ดินและสิ่งก่อสร้าง-โครงการปรับหรือจัดให้มีสิ่งอำนวยความสะดวก</t>
  </si>
  <si>
    <t>420800</t>
  </si>
  <si>
    <t xml:space="preserve">         ประจำเดือน  กันยายน  2557</t>
  </si>
  <si>
    <t xml:space="preserve"> เดือน  กันยายน  2557</t>
  </si>
  <si>
    <t>เงินรับฝาก-ค่าเบี้ยยังชีพผู้สูงอายุปี 56 คงเหลือรอคืน</t>
  </si>
  <si>
    <t>เงินอุดหนุนเฉพาะกิจ-เงินเดือนครูผู้ดูแลเด็ก</t>
  </si>
  <si>
    <t>เงินอุดหนุนเฉพาะกิจ-เงินประกันสังคมผู้ดูแลเด็ก</t>
  </si>
  <si>
    <t>งบทดลอง (ก่อนปิดบัญชี)</t>
  </si>
  <si>
    <t>รายจ่ายค้างจ่าย (หมายเหตุ 5)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</si>
</sst>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3">
    <font>
      <sz val="10"/>
      <name val="Arial"/>
      <family val="0"/>
    </font>
    <font>
      <sz val="14"/>
      <name val="AngsanaUPC"/>
      <family val="1"/>
    </font>
    <font>
      <sz val="8"/>
      <name val="Arial"/>
      <family val="2"/>
    </font>
    <font>
      <b/>
      <sz val="14"/>
      <name val="AngsanaUPC"/>
      <family val="1"/>
    </font>
    <font>
      <b/>
      <sz val="14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94" fontId="3" fillId="0" borderId="0" xfId="33" applyFont="1" applyBorder="1" applyAlignment="1">
      <alignment/>
    </xf>
    <xf numFmtId="194" fontId="1" fillId="0" borderId="0" xfId="33" applyFont="1" applyAlignment="1">
      <alignment/>
    </xf>
    <xf numFmtId="0" fontId="4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194" fontId="5" fillId="0" borderId="13" xfId="33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194" fontId="6" fillId="0" borderId="17" xfId="33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94" fontId="7" fillId="0" borderId="13" xfId="33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194" fontId="7" fillId="0" borderId="10" xfId="0" applyNumberFormat="1" applyFont="1" applyBorder="1" applyAlignment="1">
      <alignment/>
    </xf>
    <xf numFmtId="194" fontId="7" fillId="0" borderId="10" xfId="33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194" fontId="7" fillId="0" borderId="17" xfId="33" applyFont="1" applyBorder="1" applyAlignment="1">
      <alignment/>
    </xf>
    <xf numFmtId="194" fontId="7" fillId="0" borderId="20" xfId="33" applyFont="1" applyBorder="1" applyAlignment="1">
      <alignment/>
    </xf>
    <xf numFmtId="194" fontId="7" fillId="0" borderId="0" xfId="33" applyFont="1" applyBorder="1" applyAlignment="1">
      <alignment/>
    </xf>
    <xf numFmtId="0" fontId="9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94" fontId="7" fillId="0" borderId="22" xfId="33" applyFont="1" applyBorder="1" applyAlignment="1">
      <alignment/>
    </xf>
    <xf numFmtId="194" fontId="7" fillId="0" borderId="16" xfId="33" applyFont="1" applyBorder="1" applyAlignment="1">
      <alignment/>
    </xf>
    <xf numFmtId="0" fontId="7" fillId="0" borderId="0" xfId="0" applyFont="1" applyAlignment="1">
      <alignment horizontal="center"/>
    </xf>
    <xf numFmtId="194" fontId="7" fillId="0" borderId="18" xfId="33" applyFont="1" applyBorder="1" applyAlignment="1">
      <alignment/>
    </xf>
    <xf numFmtId="194" fontId="7" fillId="0" borderId="18" xfId="33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194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94" fontId="7" fillId="0" borderId="0" xfId="33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43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94" fontId="8" fillId="0" borderId="0" xfId="33" applyFont="1" applyBorder="1" applyAlignment="1">
      <alignment horizontal="center"/>
    </xf>
    <xf numFmtId="194" fontId="8" fillId="0" borderId="0" xfId="33" applyFont="1" applyBorder="1" applyAlignment="1">
      <alignment/>
    </xf>
    <xf numFmtId="43" fontId="3" fillId="0" borderId="0" xfId="0" applyNumberFormat="1" applyFont="1" applyAlignment="1">
      <alignment/>
    </xf>
    <xf numFmtId="194" fontId="51" fillId="0" borderId="13" xfId="33" applyFont="1" applyBorder="1" applyAlignment="1">
      <alignment/>
    </xf>
    <xf numFmtId="194" fontId="51" fillId="0" borderId="16" xfId="33" applyFont="1" applyBorder="1" applyAlignment="1">
      <alignment/>
    </xf>
    <xf numFmtId="0" fontId="5" fillId="0" borderId="13" xfId="0" applyFont="1" applyBorder="1" applyAlignment="1">
      <alignment/>
    </xf>
    <xf numFmtId="194" fontId="7" fillId="0" borderId="0" xfId="33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4" fontId="52" fillId="0" borderId="13" xfId="33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194" fontId="7" fillId="0" borderId="18" xfId="33" applyFont="1" applyBorder="1" applyAlignment="1">
      <alignment/>
    </xf>
    <xf numFmtId="194" fontId="11" fillId="0" borderId="0" xfId="33" applyFont="1" applyAlignment="1">
      <alignment/>
    </xf>
    <xf numFmtId="194" fontId="7" fillId="0" borderId="0" xfId="0" applyNumberFormat="1" applyFont="1" applyAlignment="1">
      <alignment/>
    </xf>
    <xf numFmtId="43" fontId="5" fillId="0" borderId="0" xfId="0" applyNumberFormat="1" applyFont="1" applyBorder="1" applyAlignment="1">
      <alignment/>
    </xf>
    <xf numFmtId="194" fontId="1" fillId="0" borderId="0" xfId="0" applyNumberFormat="1" applyFont="1" applyAlignment="1">
      <alignment/>
    </xf>
    <xf numFmtId="194" fontId="1" fillId="0" borderId="0" xfId="33" applyFont="1" applyAlignment="1">
      <alignment/>
    </xf>
    <xf numFmtId="194" fontId="51" fillId="0" borderId="12" xfId="33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194" fontId="51" fillId="0" borderId="18" xfId="33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194" fontId="51" fillId="0" borderId="23" xfId="33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194" fontId="7" fillId="0" borderId="21" xfId="33" applyFont="1" applyBorder="1" applyAlignment="1">
      <alignment/>
    </xf>
    <xf numFmtId="194" fontId="7" fillId="0" borderId="12" xfId="33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194" fontId="7" fillId="0" borderId="23" xfId="33" applyFont="1" applyBorder="1" applyAlignment="1">
      <alignment/>
    </xf>
    <xf numFmtId="194" fontId="7" fillId="0" borderId="24" xfId="33" applyFont="1" applyBorder="1" applyAlignment="1">
      <alignment/>
    </xf>
    <xf numFmtId="194" fontId="6" fillId="0" borderId="25" xfId="33" applyFont="1" applyBorder="1" applyAlignment="1">
      <alignment/>
    </xf>
    <xf numFmtId="0" fontId="5" fillId="0" borderId="23" xfId="0" applyFont="1" applyBorder="1" applyAlignment="1">
      <alignment/>
    </xf>
    <xf numFmtId="0" fontId="14" fillId="0" borderId="11" xfId="0" applyFont="1" applyBorder="1" applyAlignment="1">
      <alignment/>
    </xf>
    <xf numFmtId="194" fontId="11" fillId="0" borderId="0" xfId="33" applyFont="1" applyAlignment="1">
      <alignment horizontal="left"/>
    </xf>
    <xf numFmtId="194" fontId="7" fillId="0" borderId="18" xfId="33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94" fontId="8" fillId="0" borderId="0" xfId="3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94" fontId="7" fillId="0" borderId="15" xfId="33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K8" sqref="K8"/>
    </sheetView>
  </sheetViews>
  <sheetFormatPr defaultColWidth="9.140625" defaultRowHeight="19.5" customHeight="1"/>
  <cols>
    <col min="1" max="1" width="11.421875" style="19" customWidth="1"/>
    <col min="2" max="4" width="9.140625" style="19" customWidth="1"/>
    <col min="5" max="5" width="15.8515625" style="19" customWidth="1"/>
    <col min="6" max="6" width="8.8515625" style="19" customWidth="1"/>
    <col min="7" max="8" width="15.7109375" style="19" bestFit="1" customWidth="1"/>
    <col min="9" max="9" width="7.00390625" style="1" bestFit="1" customWidth="1"/>
    <col min="10" max="10" width="9.140625" style="1" customWidth="1"/>
    <col min="11" max="11" width="9.8515625" style="1" bestFit="1" customWidth="1"/>
    <col min="12" max="12" width="12.00390625" style="1" bestFit="1" customWidth="1"/>
  </cols>
  <sheetData>
    <row r="1" spans="1:8" ht="22.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22.5">
      <c r="A2" s="108" t="s">
        <v>212</v>
      </c>
      <c r="B2" s="108"/>
      <c r="C2" s="108"/>
      <c r="D2" s="108"/>
      <c r="E2" s="108"/>
      <c r="F2" s="108"/>
      <c r="G2" s="108"/>
      <c r="H2" s="108"/>
    </row>
    <row r="3" spans="1:8" ht="22.5">
      <c r="A3" s="108" t="s">
        <v>191</v>
      </c>
      <c r="B3" s="108"/>
      <c r="C3" s="108"/>
      <c r="D3" s="108"/>
      <c r="E3" s="108"/>
      <c r="F3" s="108"/>
      <c r="G3" s="108"/>
      <c r="H3" s="108"/>
    </row>
    <row r="4" spans="1:8" ht="27" customHeight="1">
      <c r="A4" s="110" t="s">
        <v>4</v>
      </c>
      <c r="B4" s="111"/>
      <c r="C4" s="111"/>
      <c r="D4" s="111"/>
      <c r="E4" s="112"/>
      <c r="F4" s="8" t="s">
        <v>1</v>
      </c>
      <c r="G4" s="8" t="s">
        <v>2</v>
      </c>
      <c r="H4" s="8" t="s">
        <v>3</v>
      </c>
    </row>
    <row r="5" spans="1:8" ht="27" customHeight="1">
      <c r="A5" s="84" t="s">
        <v>112</v>
      </c>
      <c r="B5" s="85"/>
      <c r="C5" s="85"/>
      <c r="D5" s="85"/>
      <c r="E5" s="86"/>
      <c r="F5" s="87" t="s">
        <v>136</v>
      </c>
      <c r="G5" s="88">
        <v>0</v>
      </c>
      <c r="H5" s="88"/>
    </row>
    <row r="6" spans="1:8" ht="27" customHeight="1">
      <c r="A6" s="9" t="s">
        <v>17</v>
      </c>
      <c r="B6" s="10"/>
      <c r="C6" s="10"/>
      <c r="D6" s="10"/>
      <c r="E6" s="11"/>
      <c r="F6" s="12" t="s">
        <v>60</v>
      </c>
      <c r="G6" s="70">
        <v>0</v>
      </c>
      <c r="H6" s="70"/>
    </row>
    <row r="7" spans="1:8" ht="27" customHeight="1">
      <c r="A7" s="9" t="s">
        <v>74</v>
      </c>
      <c r="B7" s="10"/>
      <c r="C7" s="10"/>
      <c r="D7" s="10"/>
      <c r="E7" s="11"/>
      <c r="F7" s="12" t="s">
        <v>75</v>
      </c>
      <c r="G7" s="70">
        <v>700</v>
      </c>
      <c r="H7" s="70"/>
    </row>
    <row r="8" spans="1:8" ht="27" customHeight="1">
      <c r="A8" s="9" t="s">
        <v>77</v>
      </c>
      <c r="B8" s="10"/>
      <c r="C8" s="10"/>
      <c r="D8" s="10"/>
      <c r="E8" s="11"/>
      <c r="F8" s="12" t="s">
        <v>78</v>
      </c>
      <c r="G8" s="70">
        <v>0</v>
      </c>
      <c r="H8" s="70"/>
    </row>
    <row r="9" spans="1:8" ht="27" customHeight="1">
      <c r="A9" s="9" t="s">
        <v>76</v>
      </c>
      <c r="B9" s="10"/>
      <c r="C9" s="10"/>
      <c r="D9" s="10"/>
      <c r="E9" s="11"/>
      <c r="F9" s="12" t="s">
        <v>79</v>
      </c>
      <c r="G9" s="70">
        <v>4068</v>
      </c>
      <c r="H9" s="70"/>
    </row>
    <row r="10" spans="1:8" ht="27" customHeight="1">
      <c r="A10" s="9" t="s">
        <v>131</v>
      </c>
      <c r="B10" s="10"/>
      <c r="C10" s="10"/>
      <c r="D10" s="10"/>
      <c r="E10" s="11"/>
      <c r="F10" s="12" t="s">
        <v>132</v>
      </c>
      <c r="G10" s="70">
        <v>0</v>
      </c>
      <c r="H10" s="70"/>
    </row>
    <row r="11" spans="1:8" ht="27" customHeight="1">
      <c r="A11" s="9" t="s">
        <v>6</v>
      </c>
      <c r="B11" s="10"/>
      <c r="C11" s="10"/>
      <c r="D11" s="10"/>
      <c r="E11" s="11"/>
      <c r="F11" s="12" t="s">
        <v>24</v>
      </c>
      <c r="G11" s="70">
        <v>8549443.34</v>
      </c>
      <c r="H11" s="70"/>
    </row>
    <row r="12" spans="1:12" ht="27" customHeight="1">
      <c r="A12" s="9" t="s">
        <v>7</v>
      </c>
      <c r="B12" s="10"/>
      <c r="C12" s="10"/>
      <c r="D12" s="10"/>
      <c r="E12" s="11"/>
      <c r="F12" s="12" t="s">
        <v>24</v>
      </c>
      <c r="G12" s="70">
        <v>38123959.27</v>
      </c>
      <c r="H12" s="70"/>
      <c r="L12" s="81"/>
    </row>
    <row r="13" spans="1:8" ht="27" customHeight="1">
      <c r="A13" s="9" t="s">
        <v>8</v>
      </c>
      <c r="B13" s="10"/>
      <c r="C13" s="10"/>
      <c r="D13" s="10"/>
      <c r="E13" s="11"/>
      <c r="F13" s="12" t="s">
        <v>25</v>
      </c>
      <c r="G13" s="70">
        <v>3036680.65</v>
      </c>
      <c r="H13" s="70"/>
    </row>
    <row r="14" spans="1:8" ht="27" customHeight="1">
      <c r="A14" s="9" t="s">
        <v>9</v>
      </c>
      <c r="B14" s="10"/>
      <c r="C14" s="10"/>
      <c r="D14" s="10"/>
      <c r="E14" s="11"/>
      <c r="F14" s="12" t="s">
        <v>24</v>
      </c>
      <c r="G14" s="70">
        <v>863871.29</v>
      </c>
      <c r="H14" s="70"/>
    </row>
    <row r="15" spans="1:8" ht="27" customHeight="1">
      <c r="A15" s="9" t="s">
        <v>5</v>
      </c>
      <c r="B15" s="10"/>
      <c r="C15" s="10"/>
      <c r="D15" s="10"/>
      <c r="E15" s="11"/>
      <c r="F15" s="12" t="s">
        <v>80</v>
      </c>
      <c r="G15" s="70">
        <v>695744</v>
      </c>
      <c r="H15" s="70"/>
    </row>
    <row r="16" spans="1:8" ht="27" customHeight="1">
      <c r="A16" s="9" t="s">
        <v>81</v>
      </c>
      <c r="B16" s="10"/>
      <c r="C16" s="10"/>
      <c r="D16" s="10"/>
      <c r="E16" s="11"/>
      <c r="F16" s="12" t="s">
        <v>82</v>
      </c>
      <c r="G16" s="70">
        <v>3347464</v>
      </c>
      <c r="H16" s="70"/>
    </row>
    <row r="17" spans="1:8" ht="27" customHeight="1">
      <c r="A17" s="9" t="s">
        <v>83</v>
      </c>
      <c r="B17" s="10"/>
      <c r="C17" s="10"/>
      <c r="D17" s="10"/>
      <c r="E17" s="11"/>
      <c r="F17" s="12" t="s">
        <v>84</v>
      </c>
      <c r="G17" s="70">
        <v>5948787.03</v>
      </c>
      <c r="H17" s="70"/>
    </row>
    <row r="18" spans="1:8" ht="27" customHeight="1">
      <c r="A18" s="9" t="s">
        <v>10</v>
      </c>
      <c r="B18" s="10"/>
      <c r="C18" s="10"/>
      <c r="D18" s="10"/>
      <c r="E18" s="11"/>
      <c r="F18" s="12" t="s">
        <v>85</v>
      </c>
      <c r="G18" s="70">
        <v>879310.5</v>
      </c>
      <c r="H18" s="70"/>
    </row>
    <row r="19" spans="1:8" ht="27" customHeight="1">
      <c r="A19" s="9" t="s">
        <v>11</v>
      </c>
      <c r="B19" s="10"/>
      <c r="C19" s="10"/>
      <c r="D19" s="10"/>
      <c r="E19" s="11"/>
      <c r="F19" s="12" t="s">
        <v>102</v>
      </c>
      <c r="G19" s="70">
        <v>6643061.49</v>
      </c>
      <c r="H19" s="70"/>
    </row>
    <row r="20" spans="1:8" ht="27" customHeight="1">
      <c r="A20" s="9" t="s">
        <v>12</v>
      </c>
      <c r="B20" s="10"/>
      <c r="C20" s="10"/>
      <c r="D20" s="10"/>
      <c r="E20" s="11"/>
      <c r="F20" s="12" t="s">
        <v>103</v>
      </c>
      <c r="G20" s="70">
        <v>3235099.074</v>
      </c>
      <c r="H20" s="70"/>
    </row>
    <row r="21" spans="1:8" ht="27" customHeight="1">
      <c r="A21" s="9" t="s">
        <v>13</v>
      </c>
      <c r="B21" s="10"/>
      <c r="C21" s="10"/>
      <c r="D21" s="10"/>
      <c r="E21" s="11"/>
      <c r="F21" s="12" t="s">
        <v>86</v>
      </c>
      <c r="G21" s="70">
        <v>2375628.06</v>
      </c>
      <c r="H21" s="70"/>
    </row>
    <row r="22" spans="1:8" ht="27" customHeight="1">
      <c r="A22" s="9" t="s">
        <v>15</v>
      </c>
      <c r="B22" s="10"/>
      <c r="C22" s="10"/>
      <c r="D22" s="10"/>
      <c r="E22" s="11"/>
      <c r="F22" s="12" t="s">
        <v>105</v>
      </c>
      <c r="G22" s="70">
        <v>549100</v>
      </c>
      <c r="H22" s="70"/>
    </row>
    <row r="23" spans="1:8" ht="27" customHeight="1">
      <c r="A23" s="9" t="s">
        <v>14</v>
      </c>
      <c r="B23" s="10"/>
      <c r="C23" s="10"/>
      <c r="D23" s="10"/>
      <c r="E23" s="11"/>
      <c r="F23" s="12" t="s">
        <v>104</v>
      </c>
      <c r="G23" s="70">
        <v>2619766.13</v>
      </c>
      <c r="H23" s="70"/>
    </row>
    <row r="24" spans="1:8" ht="27" customHeight="1">
      <c r="A24" s="9" t="s">
        <v>16</v>
      </c>
      <c r="B24" s="10"/>
      <c r="C24" s="10"/>
      <c r="D24" s="10"/>
      <c r="E24" s="11"/>
      <c r="F24" s="12" t="s">
        <v>106</v>
      </c>
      <c r="G24" s="70">
        <v>2914900</v>
      </c>
      <c r="H24" s="70"/>
    </row>
    <row r="25" spans="1:8" ht="27" customHeight="1">
      <c r="A25" s="9" t="s">
        <v>162</v>
      </c>
      <c r="B25" s="10"/>
      <c r="C25" s="10"/>
      <c r="D25" s="10"/>
      <c r="E25" s="11"/>
      <c r="F25" s="12" t="s">
        <v>172</v>
      </c>
      <c r="G25" s="70">
        <v>180000</v>
      </c>
      <c r="H25" s="70"/>
    </row>
    <row r="26" spans="1:8" ht="27" customHeight="1">
      <c r="A26" s="9" t="s">
        <v>163</v>
      </c>
      <c r="B26" s="10"/>
      <c r="C26" s="10"/>
      <c r="D26" s="10"/>
      <c r="E26" s="11"/>
      <c r="F26" s="12" t="s">
        <v>101</v>
      </c>
      <c r="G26" s="70">
        <v>540000</v>
      </c>
      <c r="H26" s="70"/>
    </row>
    <row r="27" spans="1:8" ht="27" customHeight="1">
      <c r="A27" s="9" t="s">
        <v>164</v>
      </c>
      <c r="B27" s="10"/>
      <c r="C27" s="10"/>
      <c r="D27" s="10"/>
      <c r="E27" s="11"/>
      <c r="F27" s="12" t="s">
        <v>202</v>
      </c>
      <c r="G27" s="70">
        <v>25650</v>
      </c>
      <c r="H27" s="70"/>
    </row>
    <row r="28" spans="1:8" ht="27" customHeight="1">
      <c r="A28" s="9" t="s">
        <v>198</v>
      </c>
      <c r="B28" s="10"/>
      <c r="C28" s="10"/>
      <c r="D28" s="10"/>
      <c r="E28" s="11"/>
      <c r="F28" s="12" t="s">
        <v>201</v>
      </c>
      <c r="G28" s="70">
        <v>99120</v>
      </c>
      <c r="H28" s="83"/>
    </row>
    <row r="29" spans="1:8" ht="27" customHeight="1">
      <c r="A29" s="9" t="s">
        <v>180</v>
      </c>
      <c r="B29" s="10"/>
      <c r="C29" s="10"/>
      <c r="D29" s="10"/>
      <c r="E29" s="11"/>
      <c r="F29" s="12" t="s">
        <v>199</v>
      </c>
      <c r="G29" s="70">
        <v>15000</v>
      </c>
      <c r="H29" s="83"/>
    </row>
    <row r="30" spans="1:8" ht="27" customHeight="1">
      <c r="A30" s="14" t="s">
        <v>197</v>
      </c>
      <c r="B30" s="15"/>
      <c r="C30" s="15"/>
      <c r="D30" s="15"/>
      <c r="E30" s="15"/>
      <c r="F30" s="89" t="s">
        <v>200</v>
      </c>
      <c r="G30" s="71">
        <v>11334600</v>
      </c>
      <c r="H30" s="90"/>
    </row>
    <row r="31" spans="1:8" ht="27" customHeight="1">
      <c r="A31" s="84" t="s">
        <v>203</v>
      </c>
      <c r="B31" s="85"/>
      <c r="C31" s="85"/>
      <c r="D31" s="85"/>
      <c r="E31" s="86"/>
      <c r="F31" s="87" t="s">
        <v>204</v>
      </c>
      <c r="G31" s="88">
        <v>1381000</v>
      </c>
      <c r="H31" s="88"/>
    </row>
    <row r="32" spans="1:8" ht="27" customHeight="1">
      <c r="A32" s="105" t="s">
        <v>205</v>
      </c>
      <c r="B32" s="10"/>
      <c r="C32" s="10"/>
      <c r="D32" s="10"/>
      <c r="E32" s="11"/>
      <c r="F32" s="12" t="s">
        <v>206</v>
      </c>
      <c r="G32" s="70">
        <v>277000</v>
      </c>
      <c r="H32" s="70"/>
    </row>
    <row r="33" spans="1:8" ht="27" customHeight="1">
      <c r="A33" s="9" t="s">
        <v>195</v>
      </c>
      <c r="B33" s="10"/>
      <c r="C33" s="10"/>
      <c r="D33" s="10"/>
      <c r="E33" s="11"/>
      <c r="F33" s="12"/>
      <c r="G33" s="70"/>
      <c r="H33" s="70"/>
    </row>
    <row r="34" spans="1:8" ht="27" customHeight="1">
      <c r="A34" s="9" t="s">
        <v>18</v>
      </c>
      <c r="B34" s="10"/>
      <c r="C34" s="10"/>
      <c r="D34" s="10"/>
      <c r="E34" s="11"/>
      <c r="F34" s="12" t="s">
        <v>26</v>
      </c>
      <c r="G34" s="70"/>
      <c r="H34" s="70">
        <v>23336671.26</v>
      </c>
    </row>
    <row r="35" spans="1:8" ht="27" customHeight="1">
      <c r="A35" s="9" t="s">
        <v>63</v>
      </c>
      <c r="B35" s="10"/>
      <c r="C35" s="10"/>
      <c r="D35" s="10"/>
      <c r="E35" s="11"/>
      <c r="F35" s="12" t="s">
        <v>30</v>
      </c>
      <c r="G35" s="70"/>
      <c r="H35" s="70">
        <v>14312736.26</v>
      </c>
    </row>
    <row r="36" spans="1:8" ht="27" customHeight="1">
      <c r="A36" s="9" t="s">
        <v>73</v>
      </c>
      <c r="B36" s="10"/>
      <c r="C36" s="10"/>
      <c r="D36" s="10"/>
      <c r="E36" s="11"/>
      <c r="F36" s="12" t="s">
        <v>65</v>
      </c>
      <c r="G36" s="70"/>
      <c r="H36" s="70">
        <v>863871.29</v>
      </c>
    </row>
    <row r="37" spans="1:8" ht="27" customHeight="1">
      <c r="A37" s="9" t="s">
        <v>19</v>
      </c>
      <c r="B37" s="10"/>
      <c r="C37" s="10"/>
      <c r="D37" s="10"/>
      <c r="E37" s="11"/>
      <c r="F37" s="12" t="s">
        <v>27</v>
      </c>
      <c r="G37" s="70"/>
      <c r="H37" s="70">
        <v>256329</v>
      </c>
    </row>
    <row r="38" spans="1:8" ht="27" customHeight="1">
      <c r="A38" s="72" t="s">
        <v>20</v>
      </c>
      <c r="B38" s="9"/>
      <c r="C38" s="10"/>
      <c r="D38" s="10"/>
      <c r="E38" s="11"/>
      <c r="F38" s="12" t="s">
        <v>28</v>
      </c>
      <c r="G38" s="70"/>
      <c r="H38" s="70">
        <v>0</v>
      </c>
    </row>
    <row r="39" spans="1:8" ht="27" customHeight="1">
      <c r="A39" s="9" t="s">
        <v>21</v>
      </c>
      <c r="B39" s="10"/>
      <c r="C39" s="10"/>
      <c r="D39" s="10"/>
      <c r="E39" s="11"/>
      <c r="F39" s="12" t="s">
        <v>61</v>
      </c>
      <c r="G39" s="70"/>
      <c r="H39" s="70">
        <v>0</v>
      </c>
    </row>
    <row r="40" spans="1:8" ht="27" customHeight="1">
      <c r="A40" s="9" t="s">
        <v>154</v>
      </c>
      <c r="B40" s="10"/>
      <c r="C40" s="10"/>
      <c r="D40" s="10"/>
      <c r="E40" s="11"/>
      <c r="F40" s="12" t="s">
        <v>65</v>
      </c>
      <c r="G40" s="70"/>
      <c r="H40" s="70">
        <v>0</v>
      </c>
    </row>
    <row r="41" spans="1:8" ht="27" customHeight="1">
      <c r="A41" s="9" t="s">
        <v>155</v>
      </c>
      <c r="B41" s="10"/>
      <c r="C41" s="10"/>
      <c r="D41" s="10"/>
      <c r="E41" s="11"/>
      <c r="F41" s="12" t="s">
        <v>65</v>
      </c>
      <c r="G41" s="70"/>
      <c r="H41" s="70">
        <v>67132.49</v>
      </c>
    </row>
    <row r="42" spans="1:8" ht="27" customHeight="1">
      <c r="A42" s="9" t="s">
        <v>170</v>
      </c>
      <c r="B42" s="10"/>
      <c r="C42" s="10"/>
      <c r="D42" s="10"/>
      <c r="E42" s="11"/>
      <c r="F42" s="12" t="s">
        <v>165</v>
      </c>
      <c r="G42" s="70"/>
      <c r="H42" s="70">
        <v>22500</v>
      </c>
    </row>
    <row r="43" spans="1:8" ht="27" customHeight="1">
      <c r="A43" s="9" t="s">
        <v>183</v>
      </c>
      <c r="B43" s="10"/>
      <c r="C43" s="10"/>
      <c r="D43" s="10"/>
      <c r="E43" s="11"/>
      <c r="F43" s="12" t="s">
        <v>65</v>
      </c>
      <c r="G43" s="70"/>
      <c r="H43" s="70">
        <v>0</v>
      </c>
    </row>
    <row r="44" spans="1:12" ht="27" customHeight="1">
      <c r="A44" s="9" t="s">
        <v>22</v>
      </c>
      <c r="B44" s="10"/>
      <c r="C44" s="10"/>
      <c r="D44" s="10"/>
      <c r="E44" s="11"/>
      <c r="F44" s="12" t="s">
        <v>29</v>
      </c>
      <c r="G44" s="70"/>
      <c r="H44" s="70">
        <f>234344.66+69170.74+35665+490819+910+6800+26120+4060+474039.22+2307047+99300+6567+5792387.37+7962132.62+190461.53+1947749.93+2649325.94+90464.4+152722.63+3884746+2700+110+1260+10460.25+1202.8+51533.91</f>
        <v>26492100</v>
      </c>
      <c r="J44" s="59"/>
      <c r="L44" s="4"/>
    </row>
    <row r="45" spans="1:12" ht="27" customHeight="1">
      <c r="A45" s="9" t="s">
        <v>44</v>
      </c>
      <c r="B45" s="10"/>
      <c r="C45" s="10"/>
      <c r="D45" s="10"/>
      <c r="E45" s="11"/>
      <c r="F45" s="12" t="s">
        <v>133</v>
      </c>
      <c r="G45" s="70"/>
      <c r="H45" s="70">
        <v>10270417</v>
      </c>
      <c r="L45" s="81"/>
    </row>
    <row r="46" spans="1:8" ht="27" customHeight="1">
      <c r="A46" s="9" t="s">
        <v>68</v>
      </c>
      <c r="B46" s="10"/>
      <c r="C46" s="10"/>
      <c r="D46" s="10"/>
      <c r="E46" s="11"/>
      <c r="F46" s="12" t="s">
        <v>134</v>
      </c>
      <c r="G46" s="70"/>
      <c r="H46" s="70">
        <v>11334600</v>
      </c>
    </row>
    <row r="47" spans="1:12" ht="27" customHeight="1">
      <c r="A47" s="9" t="s">
        <v>70</v>
      </c>
      <c r="B47" s="10"/>
      <c r="C47" s="10"/>
      <c r="D47" s="10"/>
      <c r="E47" s="11"/>
      <c r="F47" s="12" t="s">
        <v>134</v>
      </c>
      <c r="G47" s="70"/>
      <c r="H47" s="70">
        <v>1381000</v>
      </c>
      <c r="L47" s="81"/>
    </row>
    <row r="48" spans="1:8" ht="27" customHeight="1">
      <c r="A48" s="9" t="s">
        <v>159</v>
      </c>
      <c r="B48" s="10"/>
      <c r="C48" s="10"/>
      <c r="D48" s="10"/>
      <c r="E48" s="11"/>
      <c r="F48" s="12" t="s">
        <v>135</v>
      </c>
      <c r="G48" s="70"/>
      <c r="H48" s="70">
        <v>180000</v>
      </c>
    </row>
    <row r="49" spans="1:8" ht="27" customHeight="1">
      <c r="A49" s="9" t="s">
        <v>160</v>
      </c>
      <c r="B49" s="10"/>
      <c r="C49" s="10"/>
      <c r="D49" s="10"/>
      <c r="E49" s="11"/>
      <c r="F49" s="12" t="s">
        <v>135</v>
      </c>
      <c r="G49" s="70"/>
      <c r="H49" s="70">
        <v>540000</v>
      </c>
    </row>
    <row r="50" spans="1:8" ht="27" customHeight="1">
      <c r="A50" s="9" t="s">
        <v>161</v>
      </c>
      <c r="B50" s="10"/>
      <c r="C50" s="10"/>
      <c r="D50" s="10"/>
      <c r="E50" s="11"/>
      <c r="F50" s="12" t="s">
        <v>135</v>
      </c>
      <c r="G50" s="70"/>
      <c r="H50" s="70">
        <v>25650</v>
      </c>
    </row>
    <row r="51" spans="1:8" ht="27" customHeight="1">
      <c r="A51" s="9" t="s">
        <v>181</v>
      </c>
      <c r="B51" s="10"/>
      <c r="C51" s="10"/>
      <c r="D51" s="10"/>
      <c r="E51" s="11"/>
      <c r="F51" s="12" t="s">
        <v>135</v>
      </c>
      <c r="G51" s="70"/>
      <c r="H51" s="70">
        <v>15000</v>
      </c>
    </row>
    <row r="52" spans="1:8" ht="27" customHeight="1">
      <c r="A52" s="9" t="s">
        <v>182</v>
      </c>
      <c r="B52" s="10"/>
      <c r="C52" s="10"/>
      <c r="D52" s="10"/>
      <c r="E52" s="11"/>
      <c r="F52" s="12" t="s">
        <v>135</v>
      </c>
      <c r="G52" s="70"/>
      <c r="H52" s="70">
        <v>99120</v>
      </c>
    </row>
    <row r="53" spans="1:8" ht="27" customHeight="1">
      <c r="A53" s="9" t="s">
        <v>23</v>
      </c>
      <c r="B53" s="10"/>
      <c r="C53" s="10"/>
      <c r="D53" s="10"/>
      <c r="E53" s="11"/>
      <c r="F53" s="12" t="s">
        <v>114</v>
      </c>
      <c r="G53" s="70"/>
      <c r="H53" s="70">
        <v>4142825.53</v>
      </c>
    </row>
    <row r="54" spans="1:8" ht="27" customHeight="1">
      <c r="A54" s="9" t="s">
        <v>192</v>
      </c>
      <c r="B54" s="10"/>
      <c r="C54" s="10"/>
      <c r="D54" s="10"/>
      <c r="E54" s="11"/>
      <c r="F54" s="12" t="s">
        <v>196</v>
      </c>
      <c r="G54" s="70"/>
      <c r="H54" s="70">
        <v>277000</v>
      </c>
    </row>
    <row r="55" spans="1:8" ht="27" customHeight="1">
      <c r="A55" s="9" t="s">
        <v>193</v>
      </c>
      <c r="B55" s="10"/>
      <c r="C55" s="10"/>
      <c r="D55" s="10"/>
      <c r="E55" s="11"/>
      <c r="F55" s="12"/>
      <c r="G55" s="70"/>
      <c r="H55" s="70"/>
    </row>
    <row r="56" spans="1:8" ht="27" customHeight="1">
      <c r="A56" s="9"/>
      <c r="B56" s="10"/>
      <c r="C56" s="10"/>
      <c r="D56" s="10"/>
      <c r="E56" s="11"/>
      <c r="F56" s="12"/>
      <c r="G56" s="70"/>
      <c r="H56" s="70"/>
    </row>
    <row r="57" spans="1:8" ht="27" customHeight="1">
      <c r="A57" s="9"/>
      <c r="B57" s="10"/>
      <c r="C57" s="10"/>
      <c r="D57" s="10"/>
      <c r="E57" s="11"/>
      <c r="F57" s="12"/>
      <c r="G57" s="70"/>
      <c r="H57" s="70"/>
    </row>
    <row r="58" spans="1:8" ht="27" customHeight="1">
      <c r="A58" s="14"/>
      <c r="B58" s="15"/>
      <c r="C58" s="15"/>
      <c r="D58" s="15"/>
      <c r="E58" s="104"/>
      <c r="F58" s="16"/>
      <c r="G58" s="71"/>
      <c r="H58" s="71"/>
    </row>
    <row r="59" spans="1:8" ht="27" customHeight="1">
      <c r="A59" s="84"/>
      <c r="B59" s="85"/>
      <c r="C59" s="85"/>
      <c r="D59" s="85"/>
      <c r="E59" s="86"/>
      <c r="F59" s="87"/>
      <c r="G59" s="88"/>
      <c r="H59" s="88"/>
    </row>
    <row r="60" spans="1:8" ht="27" customHeight="1">
      <c r="A60" s="9" t="s">
        <v>194</v>
      </c>
      <c r="B60" s="10"/>
      <c r="C60" s="10"/>
      <c r="D60" s="10"/>
      <c r="E60" s="11"/>
      <c r="F60" s="12" t="s">
        <v>196</v>
      </c>
      <c r="G60" s="70"/>
      <c r="H60" s="70">
        <v>23000</v>
      </c>
    </row>
    <row r="61" spans="1:8" ht="27" customHeight="1">
      <c r="A61" s="14" t="s">
        <v>195</v>
      </c>
      <c r="B61" s="15"/>
      <c r="C61" s="15"/>
      <c r="D61" s="15"/>
      <c r="E61" s="104"/>
      <c r="F61" s="16"/>
      <c r="G61" s="71"/>
      <c r="H61" s="71"/>
    </row>
    <row r="62" spans="1:11" ht="27" customHeight="1" thickBot="1">
      <c r="A62" s="115" t="s">
        <v>62</v>
      </c>
      <c r="B62" s="116"/>
      <c r="C62" s="116"/>
      <c r="D62" s="116"/>
      <c r="E62" s="116"/>
      <c r="F62" s="117"/>
      <c r="G62" s="103">
        <f>SUM(G5:G54)</f>
        <v>93639952.83399999</v>
      </c>
      <c r="H62" s="103">
        <f>SUM(H31:H61)</f>
        <v>93639952.83000001</v>
      </c>
      <c r="J62" s="6"/>
      <c r="K62" s="6"/>
    </row>
    <row r="63" spans="1:8" ht="23.25" thickTop="1">
      <c r="A63" s="109"/>
      <c r="B63" s="109"/>
      <c r="C63" s="109"/>
      <c r="D63" s="109"/>
      <c r="E63" s="109"/>
      <c r="F63" s="109"/>
      <c r="G63" s="109"/>
      <c r="H63" s="109"/>
    </row>
    <row r="64" spans="1:11" ht="22.5">
      <c r="A64" s="113" t="s">
        <v>129</v>
      </c>
      <c r="B64" s="113"/>
      <c r="C64" s="113"/>
      <c r="D64" s="113"/>
      <c r="E64" s="50"/>
      <c r="F64" s="109" t="s">
        <v>122</v>
      </c>
      <c r="G64" s="109"/>
      <c r="H64" s="80"/>
      <c r="K64" s="6"/>
    </row>
    <row r="65" spans="1:12" ht="36.75" customHeight="1">
      <c r="A65" s="18"/>
      <c r="B65" s="18"/>
      <c r="C65" s="18"/>
      <c r="D65" s="18"/>
      <c r="E65" s="18"/>
      <c r="F65" s="18"/>
      <c r="G65" s="76"/>
      <c r="H65" s="50"/>
      <c r="L65" s="6"/>
    </row>
    <row r="66" spans="1:8" ht="22.5">
      <c r="A66" s="51" t="s">
        <v>121</v>
      </c>
      <c r="B66" s="51"/>
      <c r="C66" s="51"/>
      <c r="D66" s="51"/>
      <c r="E66" s="49"/>
      <c r="F66" s="108" t="s">
        <v>123</v>
      </c>
      <c r="G66" s="108"/>
      <c r="H66" s="49"/>
    </row>
    <row r="67" spans="1:8" ht="22.5">
      <c r="A67" s="114" t="s">
        <v>128</v>
      </c>
      <c r="B67" s="114"/>
      <c r="C67" s="114"/>
      <c r="D67" s="114"/>
      <c r="E67" s="108" t="s">
        <v>150</v>
      </c>
      <c r="F67" s="108"/>
      <c r="G67" s="108"/>
      <c r="H67" s="108"/>
    </row>
    <row r="68" spans="1:8" ht="22.5">
      <c r="A68" s="7"/>
      <c r="B68" s="7"/>
      <c r="C68" s="7"/>
      <c r="D68" s="7"/>
      <c r="E68" s="49"/>
      <c r="F68" s="57"/>
      <c r="G68" s="7"/>
      <c r="H68" s="49"/>
    </row>
    <row r="69" spans="1:8" ht="22.5">
      <c r="A69" s="50"/>
      <c r="B69" s="109" t="s">
        <v>124</v>
      </c>
      <c r="C69" s="109"/>
      <c r="D69" s="50"/>
      <c r="E69" s="50"/>
      <c r="F69" s="109" t="s">
        <v>125</v>
      </c>
      <c r="G69" s="109"/>
      <c r="H69" s="18"/>
    </row>
    <row r="70" spans="1:8" ht="36" customHeight="1">
      <c r="A70" s="18"/>
      <c r="B70" s="18"/>
      <c r="C70" s="18"/>
      <c r="D70" s="18"/>
      <c r="E70" s="18"/>
      <c r="F70" s="18"/>
      <c r="G70" s="18"/>
      <c r="H70" s="18"/>
    </row>
    <row r="71" spans="1:7" ht="22.5">
      <c r="A71" s="108" t="s">
        <v>126</v>
      </c>
      <c r="B71" s="108"/>
      <c r="C71" s="108"/>
      <c r="D71" s="108"/>
      <c r="E71" s="49"/>
      <c r="F71" s="108" t="s">
        <v>139</v>
      </c>
      <c r="G71" s="108"/>
    </row>
    <row r="72" spans="1:8" ht="22.5">
      <c r="A72" s="108" t="s">
        <v>127</v>
      </c>
      <c r="B72" s="108"/>
      <c r="C72" s="108"/>
      <c r="D72" s="108"/>
      <c r="E72" s="108" t="s">
        <v>140</v>
      </c>
      <c r="F72" s="108"/>
      <c r="G72" s="108"/>
      <c r="H72" s="108"/>
    </row>
    <row r="73" ht="22.5"/>
    <row r="74" spans="1:8" ht="27" customHeight="1">
      <c r="A74" s="49"/>
      <c r="B74" s="49"/>
      <c r="C74" s="49"/>
      <c r="D74" s="49"/>
      <c r="E74" s="49"/>
      <c r="F74" s="49"/>
      <c r="G74" s="49"/>
      <c r="H74" s="49"/>
    </row>
    <row r="78" ht="19.5" customHeight="1">
      <c r="G78" s="20"/>
    </row>
  </sheetData>
  <sheetProtection/>
  <mergeCells count="17">
    <mergeCell ref="A1:H1"/>
    <mergeCell ref="A2:H2"/>
    <mergeCell ref="A3:H3"/>
    <mergeCell ref="A4:E4"/>
    <mergeCell ref="A64:D64"/>
    <mergeCell ref="A67:D67"/>
    <mergeCell ref="A62:F62"/>
    <mergeCell ref="A63:H63"/>
    <mergeCell ref="F64:G64"/>
    <mergeCell ref="F66:G66"/>
    <mergeCell ref="E67:H67"/>
    <mergeCell ref="F69:G69"/>
    <mergeCell ref="F71:G71"/>
    <mergeCell ref="E72:H72"/>
    <mergeCell ref="A71:D71"/>
    <mergeCell ref="A72:D72"/>
    <mergeCell ref="B69:C69"/>
  </mergeCells>
  <printOptions/>
  <pageMargins left="0.7086614173228347" right="0.2362204724409449" top="0.4724409448818898" bottom="0.3543307086614173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L156" sqref="L156"/>
    </sheetView>
  </sheetViews>
  <sheetFormatPr defaultColWidth="9.140625" defaultRowHeight="18.75" customHeight="1"/>
  <cols>
    <col min="1" max="1" width="13.7109375" style="21" customWidth="1"/>
    <col min="2" max="2" width="17.7109375" style="21" customWidth="1"/>
    <col min="3" max="3" width="9.140625" style="21" customWidth="1"/>
    <col min="4" max="4" width="11.8515625" style="21" customWidth="1"/>
    <col min="5" max="5" width="9.140625" style="21" customWidth="1"/>
    <col min="6" max="6" width="12.8515625" style="21" customWidth="1"/>
    <col min="7" max="7" width="10.00390625" style="21" customWidth="1"/>
    <col min="8" max="8" width="19.28125" style="21" customWidth="1"/>
    <col min="9" max="9" width="9.140625" style="1" customWidth="1"/>
    <col min="10" max="10" width="6.00390625" style="1" bestFit="1" customWidth="1"/>
    <col min="11" max="11" width="12.00390625" style="1" bestFit="1" customWidth="1"/>
    <col min="12" max="12" width="13.8515625" style="1" bestFit="1" customWidth="1"/>
    <col min="13" max="13" width="9.140625" style="1" customWidth="1"/>
  </cols>
  <sheetData>
    <row r="1" spans="1:7" ht="18.75" customHeight="1">
      <c r="A1" s="21" t="s">
        <v>50</v>
      </c>
      <c r="G1" s="21" t="s">
        <v>153</v>
      </c>
    </row>
    <row r="2" spans="1:4" ht="18.75" customHeight="1">
      <c r="A2" s="21" t="s">
        <v>33</v>
      </c>
      <c r="D2" s="21" t="s">
        <v>207</v>
      </c>
    </row>
    <row r="3" spans="1:8" ht="18.75" customHeight="1">
      <c r="A3" s="120" t="s">
        <v>34</v>
      </c>
      <c r="B3" s="121"/>
      <c r="C3" s="122" t="s">
        <v>4</v>
      </c>
      <c r="D3" s="123"/>
      <c r="E3" s="123"/>
      <c r="F3" s="124"/>
      <c r="G3" s="128" t="s">
        <v>1</v>
      </c>
      <c r="H3" s="22" t="s">
        <v>36</v>
      </c>
    </row>
    <row r="4" spans="1:8" ht="18.75" customHeight="1">
      <c r="A4" s="22" t="s">
        <v>35</v>
      </c>
      <c r="B4" s="22" t="s">
        <v>49</v>
      </c>
      <c r="C4" s="125"/>
      <c r="D4" s="126"/>
      <c r="E4" s="126"/>
      <c r="F4" s="127"/>
      <c r="G4" s="129"/>
      <c r="H4" s="22" t="s">
        <v>49</v>
      </c>
    </row>
    <row r="5" spans="1:11" ht="18.75" customHeight="1">
      <c r="A5" s="23"/>
      <c r="B5" s="56">
        <v>44095682.68</v>
      </c>
      <c r="C5" s="25" t="s">
        <v>31</v>
      </c>
      <c r="D5" s="26"/>
      <c r="E5" s="26"/>
      <c r="F5" s="27"/>
      <c r="G5" s="23"/>
      <c r="H5" s="107">
        <v>51500334.48</v>
      </c>
      <c r="J5" s="3"/>
      <c r="K5" s="82"/>
    </row>
    <row r="6" spans="1:8" ht="18.75" customHeight="1">
      <c r="A6" s="28"/>
      <c r="B6" s="28"/>
      <c r="C6" s="29" t="s">
        <v>37</v>
      </c>
      <c r="D6" s="30"/>
      <c r="E6" s="30"/>
      <c r="F6" s="31"/>
      <c r="G6" s="28"/>
      <c r="H6" s="28"/>
    </row>
    <row r="7" spans="1:8" ht="18.75" customHeight="1">
      <c r="A7" s="32">
        <f>170000+20000</f>
        <v>190000</v>
      </c>
      <c r="B7" s="32">
        <f>326780.06+6406+3390</f>
        <v>336576.06</v>
      </c>
      <c r="C7" s="29" t="s">
        <v>38</v>
      </c>
      <c r="D7" s="30"/>
      <c r="E7" s="30"/>
      <c r="F7" s="31"/>
      <c r="G7" s="33" t="s">
        <v>87</v>
      </c>
      <c r="H7" s="75">
        <f>1584+1126+680</f>
        <v>3390</v>
      </c>
    </row>
    <row r="8" spans="1:8" ht="18.75" customHeight="1">
      <c r="A8" s="32">
        <f>300500+26000+6000+7500</f>
        <v>340000</v>
      </c>
      <c r="B8" s="32">
        <f>494621.85+32560.2+17260</f>
        <v>544442.0499999999</v>
      </c>
      <c r="C8" s="29" t="s">
        <v>39</v>
      </c>
      <c r="D8" s="30"/>
      <c r="E8" s="30"/>
      <c r="F8" s="31"/>
      <c r="G8" s="33" t="s">
        <v>88</v>
      </c>
      <c r="H8" s="75">
        <f>16240+50+750+220</f>
        <v>17260</v>
      </c>
    </row>
    <row r="9" spans="1:8" ht="18.75" customHeight="1">
      <c r="A9" s="32">
        <v>200000</v>
      </c>
      <c r="B9" s="32">
        <f>349627.97+23169.68+101241.57</f>
        <v>474039.22</v>
      </c>
      <c r="C9" s="29" t="s">
        <v>40</v>
      </c>
      <c r="D9" s="30"/>
      <c r="E9" s="30"/>
      <c r="F9" s="31"/>
      <c r="G9" s="33" t="s">
        <v>89</v>
      </c>
      <c r="H9" s="75">
        <v>101241.57</v>
      </c>
    </row>
    <row r="10" spans="1:8" ht="18.75" customHeight="1">
      <c r="A10" s="32">
        <v>1900000</v>
      </c>
      <c r="B10" s="32">
        <f>1925050+164661+217336</f>
        <v>2307047</v>
      </c>
      <c r="C10" s="29" t="s">
        <v>41</v>
      </c>
      <c r="D10" s="30"/>
      <c r="E10" s="30"/>
      <c r="F10" s="31"/>
      <c r="G10" s="33" t="s">
        <v>90</v>
      </c>
      <c r="H10" s="75">
        <v>217336</v>
      </c>
    </row>
    <row r="11" spans="1:8" ht="18.75" customHeight="1">
      <c r="A11" s="32">
        <v>42000</v>
      </c>
      <c r="B11" s="32">
        <f>97537+4410+3920</f>
        <v>105867</v>
      </c>
      <c r="C11" s="29" t="s">
        <v>42</v>
      </c>
      <c r="D11" s="30"/>
      <c r="E11" s="30"/>
      <c r="F11" s="31"/>
      <c r="G11" s="33" t="s">
        <v>91</v>
      </c>
      <c r="H11" s="75">
        <f>2100+1820</f>
        <v>3920</v>
      </c>
    </row>
    <row r="12" spans="1:8" ht="18.75" customHeight="1">
      <c r="A12" s="32">
        <v>2000</v>
      </c>
      <c r="B12" s="32">
        <v>0</v>
      </c>
      <c r="C12" s="29" t="s">
        <v>43</v>
      </c>
      <c r="D12" s="30"/>
      <c r="E12" s="30"/>
      <c r="F12" s="31"/>
      <c r="G12" s="33" t="s">
        <v>92</v>
      </c>
      <c r="H12" s="75">
        <v>0</v>
      </c>
    </row>
    <row r="13" spans="1:8" ht="18.75" customHeight="1">
      <c r="A13" s="32">
        <f>6560000+4900000+1800000+3000000+54000+100000+4200000+100000</f>
        <v>20714000</v>
      </c>
      <c r="B13" s="32">
        <f>18709666.94+1682493.27+2329364.12</f>
        <v>22721524.330000002</v>
      </c>
      <c r="C13" s="29" t="s">
        <v>93</v>
      </c>
      <c r="D13" s="30"/>
      <c r="E13" s="30"/>
      <c r="F13" s="31"/>
      <c r="G13" s="33" t="s">
        <v>94</v>
      </c>
      <c r="H13" s="75">
        <f>635866.25+322499+1002502.15+132978.43+199581.02+35937.27</f>
        <v>2329364.1199999996</v>
      </c>
    </row>
    <row r="14" spans="1:8" ht="19.5" customHeight="1">
      <c r="A14" s="32">
        <v>11000000</v>
      </c>
      <c r="B14" s="32">
        <f>9344543+699960+225914</f>
        <v>10270417</v>
      </c>
      <c r="C14" s="29" t="s">
        <v>44</v>
      </c>
      <c r="D14" s="30"/>
      <c r="E14" s="30"/>
      <c r="F14" s="31"/>
      <c r="G14" s="33" t="s">
        <v>95</v>
      </c>
      <c r="H14" s="32">
        <v>225914</v>
      </c>
    </row>
    <row r="15" spans="1:8" ht="18.75" customHeight="1">
      <c r="A15" s="34">
        <f>SUM(A7:A14)</f>
        <v>34388000</v>
      </c>
      <c r="B15" s="35">
        <f>SUM(B7:B14)</f>
        <v>36759912.660000004</v>
      </c>
      <c r="C15" s="30"/>
      <c r="D15" s="30"/>
      <c r="E15" s="30"/>
      <c r="F15" s="30"/>
      <c r="G15" s="28"/>
      <c r="H15" s="35">
        <f>SUM(H7:H14)</f>
        <v>2898425.6899999995</v>
      </c>
    </row>
    <row r="16" spans="2:8" ht="18.75" customHeight="1">
      <c r="B16" s="32">
        <f>24.5+11.8</f>
        <v>36.3</v>
      </c>
      <c r="C16" s="21" t="s">
        <v>47</v>
      </c>
      <c r="G16" s="36">
        <v>906</v>
      </c>
      <c r="H16" s="32">
        <v>0</v>
      </c>
    </row>
    <row r="17" spans="2:8" ht="18.75" customHeight="1">
      <c r="B17" s="32">
        <f>29.4+14.16</f>
        <v>43.56</v>
      </c>
      <c r="C17" s="21" t="s">
        <v>45</v>
      </c>
      <c r="G17" s="36">
        <v>907</v>
      </c>
      <c r="H17" s="32">
        <v>0</v>
      </c>
    </row>
    <row r="18" spans="1:8" ht="18.75" customHeight="1">
      <c r="A18" s="37"/>
      <c r="B18" s="32">
        <f>109084.59+7984.67+6939.54</f>
        <v>124008.79999999999</v>
      </c>
      <c r="C18" s="21" t="s">
        <v>46</v>
      </c>
      <c r="G18" s="36">
        <v>909</v>
      </c>
      <c r="H18" s="32">
        <v>6939.54</v>
      </c>
    </row>
    <row r="19" spans="1:8" ht="18.75" customHeight="1">
      <c r="A19" s="37"/>
      <c r="B19" s="32">
        <f>108574+4860+32145</f>
        <v>145579</v>
      </c>
      <c r="C19" s="21" t="s">
        <v>64</v>
      </c>
      <c r="G19" s="36">
        <v>903</v>
      </c>
      <c r="H19" s="32">
        <v>32145</v>
      </c>
    </row>
    <row r="20" spans="1:12" ht="18.75" customHeight="1">
      <c r="A20" s="37"/>
      <c r="B20" s="32">
        <f>138584.85+200247+102797.71</f>
        <v>441629.56</v>
      </c>
      <c r="C20" s="21" t="s">
        <v>66</v>
      </c>
      <c r="G20" s="36">
        <v>900</v>
      </c>
      <c r="H20" s="32">
        <v>102797.71</v>
      </c>
      <c r="L20" s="6"/>
    </row>
    <row r="21" spans="1:8" ht="18.75" customHeight="1">
      <c r="A21" s="37"/>
      <c r="B21" s="32">
        <v>429251.95</v>
      </c>
      <c r="C21" s="21" t="s">
        <v>157</v>
      </c>
      <c r="G21" s="36">
        <v>900</v>
      </c>
      <c r="H21" s="32">
        <v>0</v>
      </c>
    </row>
    <row r="22" spans="1:8" ht="21">
      <c r="A22" s="37"/>
      <c r="B22" s="32">
        <f>20800+7300</f>
        <v>28100</v>
      </c>
      <c r="C22" s="21" t="s">
        <v>158</v>
      </c>
      <c r="G22" s="36">
        <v>900</v>
      </c>
      <c r="H22" s="32">
        <v>0</v>
      </c>
    </row>
    <row r="23" spans="1:8" ht="21">
      <c r="A23" s="37"/>
      <c r="B23" s="75">
        <f>81034+11019+16807</f>
        <v>108860</v>
      </c>
      <c r="C23" s="21" t="s">
        <v>166</v>
      </c>
      <c r="G23" s="36">
        <v>904</v>
      </c>
      <c r="H23" s="32">
        <f>5241+11566</f>
        <v>16807</v>
      </c>
    </row>
    <row r="24" spans="1:8" ht="21">
      <c r="A24" s="37"/>
      <c r="B24" s="75">
        <f>21560+2500+2500</f>
        <v>26560</v>
      </c>
      <c r="C24" s="21" t="s">
        <v>167</v>
      </c>
      <c r="G24" s="36">
        <v>999</v>
      </c>
      <c r="H24" s="32">
        <v>2500</v>
      </c>
    </row>
    <row r="25" spans="1:8" ht="21">
      <c r="A25" s="37"/>
      <c r="B25" s="75">
        <f>17500+5000</f>
        <v>22500</v>
      </c>
      <c r="C25" s="21" t="s">
        <v>174</v>
      </c>
      <c r="G25" s="36">
        <v>900</v>
      </c>
      <c r="H25" s="32">
        <v>5000</v>
      </c>
    </row>
    <row r="26" spans="1:8" ht="21">
      <c r="A26" s="37"/>
      <c r="B26" s="75">
        <f>9549+320</f>
        <v>9869</v>
      </c>
      <c r="C26" s="21" t="s">
        <v>175</v>
      </c>
      <c r="G26" s="36">
        <v>900</v>
      </c>
      <c r="H26" s="32">
        <v>320</v>
      </c>
    </row>
    <row r="27" spans="1:8" ht="18.75" customHeight="1">
      <c r="A27" s="37"/>
      <c r="B27" s="32">
        <f>5919600+6000+600+1500+5416600</f>
        <v>11344300</v>
      </c>
      <c r="C27" s="21" t="s">
        <v>69</v>
      </c>
      <c r="G27" s="33" t="s">
        <v>134</v>
      </c>
      <c r="H27" s="32">
        <v>0</v>
      </c>
    </row>
    <row r="28" spans="1:8" ht="18.75" customHeight="1">
      <c r="A28" s="37"/>
      <c r="B28" s="32">
        <f>765000+617500</f>
        <v>1382500</v>
      </c>
      <c r="C28" s="21" t="s">
        <v>71</v>
      </c>
      <c r="G28" s="33" t="s">
        <v>134</v>
      </c>
      <c r="H28" s="32">
        <v>0</v>
      </c>
    </row>
    <row r="29" spans="1:8" ht="18.75" customHeight="1">
      <c r="A29" s="37"/>
      <c r="B29" s="32">
        <f>135000+45000</f>
        <v>180000</v>
      </c>
      <c r="C29" s="21" t="s">
        <v>137</v>
      </c>
      <c r="G29" s="33" t="s">
        <v>135</v>
      </c>
      <c r="H29" s="32">
        <v>45000</v>
      </c>
    </row>
    <row r="30" spans="1:8" ht="18.75" customHeight="1">
      <c r="A30" s="37"/>
      <c r="B30" s="32">
        <f>405000+135000</f>
        <v>540000</v>
      </c>
      <c r="C30" s="21" t="s">
        <v>108</v>
      </c>
      <c r="G30" s="33" t="s">
        <v>135</v>
      </c>
      <c r="H30" s="32">
        <v>135000</v>
      </c>
    </row>
    <row r="31" spans="1:8" ht="18.75" customHeight="1">
      <c r="A31" s="37"/>
      <c r="B31" s="32">
        <f>18900+6750</f>
        <v>25650</v>
      </c>
      <c r="C31" s="21" t="s">
        <v>109</v>
      </c>
      <c r="G31" s="33" t="s">
        <v>135</v>
      </c>
      <c r="H31" s="32">
        <v>6750</v>
      </c>
    </row>
    <row r="32" spans="1:8" ht="18.75" customHeight="1">
      <c r="A32" s="37"/>
      <c r="B32" s="32">
        <v>15000</v>
      </c>
      <c r="C32" s="21" t="s">
        <v>184</v>
      </c>
      <c r="G32" s="33" t="s">
        <v>135</v>
      </c>
      <c r="H32" s="32">
        <v>0</v>
      </c>
    </row>
    <row r="33" spans="1:8" ht="18.75" customHeight="1">
      <c r="A33" s="37"/>
      <c r="B33" s="32">
        <v>99120</v>
      </c>
      <c r="C33" s="21" t="s">
        <v>185</v>
      </c>
      <c r="G33" s="33" t="s">
        <v>135</v>
      </c>
      <c r="H33" s="32">
        <v>0</v>
      </c>
    </row>
    <row r="34" spans="1:8" ht="18.75" customHeight="1">
      <c r="A34" s="37"/>
      <c r="B34" s="32">
        <v>300000</v>
      </c>
      <c r="C34" s="61" t="s">
        <v>178</v>
      </c>
      <c r="G34" s="33" t="s">
        <v>135</v>
      </c>
      <c r="H34" s="32">
        <v>0</v>
      </c>
    </row>
    <row r="35" spans="1:8" ht="18.75" customHeight="1">
      <c r="A35" s="37"/>
      <c r="B35" s="32">
        <f>4193.56+464+142</f>
        <v>4799.56</v>
      </c>
      <c r="C35" s="21" t="s">
        <v>107</v>
      </c>
      <c r="G35" s="33" t="s">
        <v>78</v>
      </c>
      <c r="H35" s="75">
        <v>142</v>
      </c>
    </row>
    <row r="36" spans="1:8" ht="18.75" customHeight="1">
      <c r="A36" s="37"/>
      <c r="B36" s="32">
        <f>120+144.18+6420+1200+840</f>
        <v>8724.18</v>
      </c>
      <c r="C36" s="21" t="s">
        <v>110</v>
      </c>
      <c r="G36" s="33" t="s">
        <v>75</v>
      </c>
      <c r="H36" s="75">
        <v>0</v>
      </c>
    </row>
    <row r="37" spans="1:8" ht="18.75" customHeight="1">
      <c r="A37" s="37"/>
      <c r="B37" s="32">
        <f>600+600</f>
        <v>1200</v>
      </c>
      <c r="C37" s="21" t="s">
        <v>111</v>
      </c>
      <c r="G37" s="33" t="s">
        <v>79</v>
      </c>
      <c r="H37" s="32">
        <v>0</v>
      </c>
    </row>
    <row r="38" spans="1:8" ht="18.75" customHeight="1">
      <c r="A38" s="37"/>
      <c r="B38" s="32">
        <f>5400+1600</f>
        <v>7000</v>
      </c>
      <c r="C38" s="21" t="s">
        <v>112</v>
      </c>
      <c r="G38" s="33" t="s">
        <v>136</v>
      </c>
      <c r="H38" s="32">
        <v>0</v>
      </c>
    </row>
    <row r="39" spans="1:8" ht="18.75" customHeight="1">
      <c r="A39" s="37"/>
      <c r="B39" s="32">
        <v>2397</v>
      </c>
      <c r="C39" s="21" t="s">
        <v>173</v>
      </c>
      <c r="G39" s="33" t="s">
        <v>102</v>
      </c>
      <c r="H39" s="32">
        <v>0</v>
      </c>
    </row>
    <row r="40" spans="1:8" ht="18.75" customHeight="1">
      <c r="A40" s="37"/>
      <c r="B40" s="32">
        <v>138.6</v>
      </c>
      <c r="C40" s="21" t="s">
        <v>179</v>
      </c>
      <c r="G40" s="33" t="s">
        <v>102</v>
      </c>
      <c r="H40" s="32">
        <v>0</v>
      </c>
    </row>
    <row r="41" spans="1:8" ht="18.75" customHeight="1">
      <c r="A41" s="37"/>
      <c r="B41" s="32">
        <v>364000</v>
      </c>
      <c r="C41" s="21" t="s">
        <v>169</v>
      </c>
      <c r="G41" s="33" t="s">
        <v>24</v>
      </c>
      <c r="H41" s="32">
        <v>0</v>
      </c>
    </row>
    <row r="42" spans="1:8" ht="18.75" customHeight="1">
      <c r="A42" s="37"/>
      <c r="B42" s="32">
        <f>82612+3193.85+73475+1340</f>
        <v>160620.85</v>
      </c>
      <c r="C42" s="21" t="s">
        <v>18</v>
      </c>
      <c r="G42" s="33" t="s">
        <v>26</v>
      </c>
      <c r="H42" s="32">
        <v>1340</v>
      </c>
    </row>
    <row r="43" spans="1:8" ht="18.75" customHeight="1">
      <c r="A43" s="37"/>
      <c r="B43" s="32">
        <v>2500</v>
      </c>
      <c r="C43" s="61" t="s">
        <v>141</v>
      </c>
      <c r="G43" s="33" t="s">
        <v>26</v>
      </c>
      <c r="H43" s="32">
        <v>0</v>
      </c>
    </row>
    <row r="44" spans="1:8" ht="18.75" customHeight="1">
      <c r="A44" s="37"/>
      <c r="B44" s="32">
        <v>1972.97</v>
      </c>
      <c r="C44" s="60" t="s">
        <v>171</v>
      </c>
      <c r="G44" s="33" t="s">
        <v>172</v>
      </c>
      <c r="H44" s="32">
        <v>0</v>
      </c>
    </row>
    <row r="45" spans="1:8" ht="18.75" customHeight="1">
      <c r="A45" s="37"/>
      <c r="B45" s="32">
        <f>533+1840+6163</f>
        <v>8536</v>
      </c>
      <c r="C45" s="21" t="s">
        <v>142</v>
      </c>
      <c r="G45" s="33" t="s">
        <v>143</v>
      </c>
      <c r="H45" s="32">
        <v>0</v>
      </c>
    </row>
    <row r="46" spans="1:8" ht="18.75" customHeight="1">
      <c r="A46" s="37"/>
      <c r="B46" s="32">
        <v>2200</v>
      </c>
      <c r="C46" s="30" t="s">
        <v>190</v>
      </c>
      <c r="D46" s="30"/>
      <c r="E46" s="30"/>
      <c r="F46" s="30"/>
      <c r="G46" s="33" t="s">
        <v>134</v>
      </c>
      <c r="H46" s="32">
        <v>0</v>
      </c>
    </row>
    <row r="47" spans="1:8" ht="18.75" customHeight="1">
      <c r="A47" s="37"/>
      <c r="B47" s="32"/>
      <c r="C47" s="30"/>
      <c r="D47" s="30"/>
      <c r="E47" s="30"/>
      <c r="F47" s="30"/>
      <c r="G47" s="33"/>
      <c r="H47" s="32"/>
    </row>
    <row r="48" spans="1:8" ht="18.75" customHeight="1">
      <c r="A48" s="37"/>
      <c r="B48" s="32"/>
      <c r="C48" s="30"/>
      <c r="D48" s="30"/>
      <c r="E48" s="30"/>
      <c r="F48" s="30"/>
      <c r="G48" s="33"/>
      <c r="H48" s="32"/>
    </row>
    <row r="49" spans="1:8" ht="18.75" customHeight="1">
      <c r="A49" s="37"/>
      <c r="B49" s="32"/>
      <c r="C49" s="30"/>
      <c r="D49" s="30"/>
      <c r="E49" s="30"/>
      <c r="F49" s="30"/>
      <c r="G49" s="33"/>
      <c r="H49" s="32"/>
    </row>
    <row r="50" spans="1:8" ht="18.75" customHeight="1">
      <c r="A50" s="37"/>
      <c r="B50" s="32"/>
      <c r="C50" s="30"/>
      <c r="D50" s="30"/>
      <c r="E50" s="30"/>
      <c r="F50" s="30"/>
      <c r="G50" s="33"/>
      <c r="H50" s="32"/>
    </row>
    <row r="51" spans="1:8" ht="18.75" customHeight="1">
      <c r="A51" s="37"/>
      <c r="B51" s="32"/>
      <c r="C51" s="30"/>
      <c r="D51" s="30"/>
      <c r="E51" s="30"/>
      <c r="F51" s="30"/>
      <c r="G51" s="33"/>
      <c r="H51" s="32"/>
    </row>
    <row r="52" spans="1:8" ht="18.75" customHeight="1">
      <c r="A52" s="93"/>
      <c r="B52" s="45"/>
      <c r="C52" s="91"/>
      <c r="D52" s="91"/>
      <c r="E52" s="91"/>
      <c r="F52" s="91"/>
      <c r="G52" s="92"/>
      <c r="H52" s="45"/>
    </row>
    <row r="53" spans="1:8" ht="18.75" customHeight="1">
      <c r="A53" s="93"/>
      <c r="B53" s="41"/>
      <c r="C53" s="30"/>
      <c r="D53" s="30"/>
      <c r="E53" s="30"/>
      <c r="F53" s="30"/>
      <c r="G53" s="43"/>
      <c r="H53" s="41"/>
    </row>
    <row r="54" spans="1:8" ht="18.75" customHeight="1">
      <c r="A54" s="93"/>
      <c r="B54" s="41"/>
      <c r="C54" s="30"/>
      <c r="D54" s="30"/>
      <c r="E54" s="30"/>
      <c r="F54" s="30"/>
      <c r="G54" s="43"/>
      <c r="H54" s="41"/>
    </row>
    <row r="55" spans="1:8" ht="18.75" customHeight="1">
      <c r="A55" s="130" t="s">
        <v>187</v>
      </c>
      <c r="B55" s="130"/>
      <c r="C55" s="130"/>
      <c r="D55" s="130"/>
      <c r="E55" s="130"/>
      <c r="F55" s="130"/>
      <c r="G55" s="130"/>
      <c r="H55" s="130"/>
    </row>
    <row r="56" spans="1:8" ht="18.75" customHeight="1">
      <c r="A56" s="93"/>
      <c r="B56" s="41"/>
      <c r="C56" s="30"/>
      <c r="D56" s="30"/>
      <c r="E56" s="30"/>
      <c r="F56" s="30"/>
      <c r="G56" s="43"/>
      <c r="H56" s="41"/>
    </row>
    <row r="57" spans="1:8" ht="18.75" customHeight="1">
      <c r="A57" s="37"/>
      <c r="B57" s="95"/>
      <c r="C57" s="25" t="s">
        <v>37</v>
      </c>
      <c r="D57" s="26"/>
      <c r="E57" s="26"/>
      <c r="F57" s="26"/>
      <c r="G57" s="97"/>
      <c r="H57" s="77"/>
    </row>
    <row r="58" spans="1:8" ht="18.75" customHeight="1">
      <c r="A58" s="37"/>
      <c r="B58" s="96">
        <f>800+1400</f>
        <v>2200</v>
      </c>
      <c r="C58" s="29" t="s">
        <v>17</v>
      </c>
      <c r="D58" s="30"/>
      <c r="E58" s="30"/>
      <c r="F58" s="30"/>
      <c r="G58" s="98" t="s">
        <v>60</v>
      </c>
      <c r="H58" s="32">
        <v>0</v>
      </c>
    </row>
    <row r="59" spans="1:8" ht="21">
      <c r="A59" s="37"/>
      <c r="B59" s="101">
        <v>4000</v>
      </c>
      <c r="C59" s="94" t="s">
        <v>186</v>
      </c>
      <c r="D59" s="91"/>
      <c r="E59" s="91"/>
      <c r="F59" s="91"/>
      <c r="G59" s="99">
        <v>532000</v>
      </c>
      <c r="H59" s="45">
        <v>0</v>
      </c>
    </row>
    <row r="60" spans="1:8" ht="18.75" customHeight="1">
      <c r="A60" s="31"/>
      <c r="B60" s="101">
        <f>SUM(B16:B46)+B58+B59</f>
        <v>15793297.33</v>
      </c>
      <c r="H60" s="45">
        <f>SUM(H16:H59)</f>
        <v>354741.25</v>
      </c>
    </row>
    <row r="61" spans="1:12" ht="18.75" customHeight="1" thickBot="1">
      <c r="A61" s="31"/>
      <c r="B61" s="102">
        <f>SUM(B60+B15)</f>
        <v>52553209.99</v>
      </c>
      <c r="D61" s="21" t="s">
        <v>48</v>
      </c>
      <c r="H61" s="39">
        <f>SUM(H60+H15)</f>
        <v>3253166.9399999995</v>
      </c>
      <c r="L61" s="6"/>
    </row>
    <row r="62" spans="2:8" ht="21.75" thickTop="1">
      <c r="B62" s="40"/>
      <c r="C62" s="30"/>
      <c r="D62" s="30"/>
      <c r="E62" s="30"/>
      <c r="F62" s="30"/>
      <c r="G62" s="30"/>
      <c r="H62" s="40"/>
    </row>
    <row r="63" spans="1:8" ht="21">
      <c r="A63" s="118" t="s">
        <v>144</v>
      </c>
      <c r="B63" s="118"/>
      <c r="C63" s="119" t="s">
        <v>122</v>
      </c>
      <c r="D63" s="119"/>
      <c r="E63" s="119" t="s">
        <v>145</v>
      </c>
      <c r="F63" s="119"/>
      <c r="G63" s="118" t="s">
        <v>125</v>
      </c>
      <c r="H63" s="118"/>
    </row>
    <row r="64" spans="1:8" ht="36.75" customHeight="1">
      <c r="A64" s="54"/>
      <c r="B64" s="67"/>
      <c r="C64" s="67"/>
      <c r="D64" s="64"/>
      <c r="E64" s="64"/>
      <c r="F64" s="64"/>
      <c r="G64" s="64"/>
      <c r="H64" s="67"/>
    </row>
    <row r="65" spans="1:8" ht="18.75" customHeight="1">
      <c r="A65" s="118" t="s">
        <v>146</v>
      </c>
      <c r="B65" s="118"/>
      <c r="C65" s="119" t="s">
        <v>147</v>
      </c>
      <c r="D65" s="119"/>
      <c r="E65" s="119" t="s">
        <v>148</v>
      </c>
      <c r="F65" s="119"/>
      <c r="G65" s="118" t="s">
        <v>152</v>
      </c>
      <c r="H65" s="118"/>
    </row>
    <row r="66" spans="1:12" s="5" customFormat="1" ht="19.5" customHeight="1">
      <c r="A66" s="118" t="s">
        <v>149</v>
      </c>
      <c r="B66" s="118"/>
      <c r="C66" s="119" t="s">
        <v>150</v>
      </c>
      <c r="D66" s="119"/>
      <c r="E66" s="119" t="s">
        <v>127</v>
      </c>
      <c r="F66" s="119"/>
      <c r="G66" s="118" t="s">
        <v>151</v>
      </c>
      <c r="H66" s="118"/>
      <c r="I66" s="58"/>
      <c r="J66" s="2"/>
      <c r="K66" s="2"/>
      <c r="L66" s="2"/>
    </row>
    <row r="67" spans="1:12" s="5" customFormat="1" ht="19.5" customHeight="1">
      <c r="A67" s="67"/>
      <c r="B67" s="67"/>
      <c r="C67" s="64"/>
      <c r="D67" s="64"/>
      <c r="E67" s="64"/>
      <c r="F67" s="64"/>
      <c r="G67" s="67"/>
      <c r="H67" s="67"/>
      <c r="I67" s="58"/>
      <c r="J67" s="2"/>
      <c r="K67" s="2"/>
      <c r="L67" s="2"/>
    </row>
    <row r="68" spans="1:12" s="5" customFormat="1" ht="19.5" customHeight="1">
      <c r="A68" s="67"/>
      <c r="B68" s="67"/>
      <c r="C68" s="64"/>
      <c r="D68" s="64"/>
      <c r="E68" s="64"/>
      <c r="F68" s="64"/>
      <c r="G68" s="67"/>
      <c r="H68" s="67"/>
      <c r="I68" s="58"/>
      <c r="J68" s="2"/>
      <c r="K68" s="2"/>
      <c r="L68" s="2"/>
    </row>
    <row r="69" spans="1:12" s="5" customFormat="1" ht="19.5" customHeight="1">
      <c r="A69" s="67"/>
      <c r="B69" s="67"/>
      <c r="C69" s="64"/>
      <c r="D69" s="64"/>
      <c r="E69" s="64"/>
      <c r="F69" s="64"/>
      <c r="G69" s="67"/>
      <c r="H69" s="67"/>
      <c r="I69" s="58"/>
      <c r="J69" s="2"/>
      <c r="K69" s="2"/>
      <c r="L69" s="2"/>
    </row>
    <row r="70" spans="1:12" s="5" customFormat="1" ht="19.5" customHeight="1">
      <c r="A70" s="67"/>
      <c r="B70" s="67"/>
      <c r="C70" s="64"/>
      <c r="D70" s="64"/>
      <c r="E70" s="64"/>
      <c r="F70" s="64"/>
      <c r="G70" s="67"/>
      <c r="H70" s="67"/>
      <c r="I70" s="58"/>
      <c r="J70" s="2"/>
      <c r="K70" s="2"/>
      <c r="L70" s="2"/>
    </row>
    <row r="71" spans="1:12" s="5" customFormat="1" ht="19.5" customHeight="1">
      <c r="A71" s="67"/>
      <c r="B71" s="67"/>
      <c r="C71" s="64"/>
      <c r="D71" s="64"/>
      <c r="E71" s="64"/>
      <c r="F71" s="64"/>
      <c r="G71" s="67"/>
      <c r="H71" s="67"/>
      <c r="I71" s="58"/>
      <c r="J71" s="2"/>
      <c r="K71" s="2"/>
      <c r="L71" s="2"/>
    </row>
    <row r="72" spans="1:12" s="5" customFormat="1" ht="19.5" customHeight="1">
      <c r="A72" s="67"/>
      <c r="B72" s="67"/>
      <c r="C72" s="64"/>
      <c r="D72" s="64"/>
      <c r="E72" s="64"/>
      <c r="F72" s="64"/>
      <c r="G72" s="67"/>
      <c r="H72" s="67"/>
      <c r="I72" s="58"/>
      <c r="J72" s="2"/>
      <c r="K72" s="2"/>
      <c r="L72" s="2"/>
    </row>
    <row r="73" spans="1:12" s="5" customFormat="1" ht="19.5" customHeight="1">
      <c r="A73" s="67"/>
      <c r="B73" s="67"/>
      <c r="C73" s="64"/>
      <c r="D73" s="64"/>
      <c r="E73" s="64"/>
      <c r="F73" s="64"/>
      <c r="G73" s="67"/>
      <c r="H73" s="67"/>
      <c r="I73" s="58"/>
      <c r="J73" s="2"/>
      <c r="K73" s="2"/>
      <c r="L73" s="2"/>
    </row>
    <row r="74" spans="1:12" s="5" customFormat="1" ht="19.5" customHeight="1">
      <c r="A74" s="67"/>
      <c r="B74" s="67"/>
      <c r="C74" s="64"/>
      <c r="D74" s="64"/>
      <c r="E74" s="64"/>
      <c r="F74" s="64"/>
      <c r="G74" s="67"/>
      <c r="H74" s="67"/>
      <c r="I74" s="58"/>
      <c r="J74" s="2"/>
      <c r="K74" s="2"/>
      <c r="L74" s="2"/>
    </row>
    <row r="75" spans="1:12" s="5" customFormat="1" ht="19.5" customHeight="1">
      <c r="A75" s="67"/>
      <c r="B75" s="67"/>
      <c r="C75" s="64"/>
      <c r="D75" s="64"/>
      <c r="E75" s="64"/>
      <c r="F75" s="64"/>
      <c r="G75" s="67"/>
      <c r="H75" s="67"/>
      <c r="I75" s="58"/>
      <c r="J75" s="2"/>
      <c r="K75" s="2"/>
      <c r="L75" s="2"/>
    </row>
    <row r="76" spans="1:12" s="5" customFormat="1" ht="19.5" customHeight="1">
      <c r="A76" s="67"/>
      <c r="B76" s="67"/>
      <c r="C76" s="64"/>
      <c r="D76" s="64"/>
      <c r="E76" s="64"/>
      <c r="F76" s="64"/>
      <c r="G76" s="67"/>
      <c r="H76" s="67"/>
      <c r="I76" s="58"/>
      <c r="J76" s="2"/>
      <c r="K76" s="2"/>
      <c r="L76" s="2"/>
    </row>
    <row r="77" spans="1:12" s="5" customFormat="1" ht="19.5" customHeight="1">
      <c r="A77" s="67"/>
      <c r="B77" s="67"/>
      <c r="C77" s="64"/>
      <c r="D77" s="64"/>
      <c r="E77" s="64"/>
      <c r="F77" s="64"/>
      <c r="G77" s="67"/>
      <c r="H77" s="67"/>
      <c r="I77" s="58"/>
      <c r="J77" s="2"/>
      <c r="K77" s="2"/>
      <c r="L77" s="2"/>
    </row>
    <row r="78" spans="1:12" s="5" customFormat="1" ht="19.5" customHeight="1">
      <c r="A78" s="67"/>
      <c r="B78" s="67"/>
      <c r="C78" s="64"/>
      <c r="D78" s="64"/>
      <c r="E78" s="64"/>
      <c r="F78" s="64"/>
      <c r="G78" s="67"/>
      <c r="H78" s="67"/>
      <c r="I78" s="58"/>
      <c r="J78" s="2"/>
      <c r="K78" s="2"/>
      <c r="L78" s="2"/>
    </row>
    <row r="79" spans="1:12" s="5" customFormat="1" ht="19.5" customHeight="1">
      <c r="A79" s="67"/>
      <c r="B79" s="67"/>
      <c r="C79" s="64"/>
      <c r="D79" s="64"/>
      <c r="E79" s="64"/>
      <c r="F79" s="64"/>
      <c r="G79" s="67"/>
      <c r="H79" s="67"/>
      <c r="I79" s="58"/>
      <c r="J79" s="2"/>
      <c r="K79" s="2"/>
      <c r="L79" s="2"/>
    </row>
    <row r="80" spans="1:12" s="5" customFormat="1" ht="19.5" customHeight="1">
      <c r="A80" s="67"/>
      <c r="B80" s="67"/>
      <c r="C80" s="64"/>
      <c r="D80" s="64"/>
      <c r="E80" s="64"/>
      <c r="F80" s="64"/>
      <c r="G80" s="67"/>
      <c r="H80" s="67"/>
      <c r="I80" s="58"/>
      <c r="J80" s="2"/>
      <c r="K80" s="2"/>
      <c r="L80" s="2"/>
    </row>
    <row r="81" spans="1:12" s="5" customFormat="1" ht="19.5" customHeight="1">
      <c r="A81" s="67"/>
      <c r="B81" s="67"/>
      <c r="C81" s="64"/>
      <c r="D81" s="64"/>
      <c r="E81" s="64"/>
      <c r="F81" s="64"/>
      <c r="G81" s="67"/>
      <c r="H81" s="67"/>
      <c r="I81" s="58"/>
      <c r="J81" s="2"/>
      <c r="K81" s="2"/>
      <c r="L81" s="2"/>
    </row>
    <row r="82" spans="1:12" s="5" customFormat="1" ht="19.5" customHeight="1">
      <c r="A82" s="67"/>
      <c r="B82" s="67"/>
      <c r="C82" s="64"/>
      <c r="D82" s="64"/>
      <c r="E82" s="64"/>
      <c r="F82" s="64"/>
      <c r="G82" s="67"/>
      <c r="H82" s="67"/>
      <c r="I82" s="58"/>
      <c r="J82" s="2"/>
      <c r="K82" s="2"/>
      <c r="L82" s="2"/>
    </row>
    <row r="83" spans="1:12" s="5" customFormat="1" ht="19.5" customHeight="1">
      <c r="A83" s="67"/>
      <c r="B83" s="67"/>
      <c r="C83" s="64"/>
      <c r="D83" s="64"/>
      <c r="E83" s="64"/>
      <c r="F83" s="64"/>
      <c r="G83" s="67"/>
      <c r="H83" s="67"/>
      <c r="I83" s="58"/>
      <c r="J83" s="2"/>
      <c r="K83" s="2"/>
      <c r="L83" s="2"/>
    </row>
    <row r="84" spans="1:12" s="5" customFormat="1" ht="19.5" customHeight="1">
      <c r="A84" s="67"/>
      <c r="B84" s="67"/>
      <c r="C84" s="64"/>
      <c r="D84" s="64"/>
      <c r="E84" s="64"/>
      <c r="F84" s="64"/>
      <c r="G84" s="67"/>
      <c r="H84" s="67"/>
      <c r="I84" s="58"/>
      <c r="J84" s="2"/>
      <c r="K84" s="2"/>
      <c r="L84" s="2"/>
    </row>
    <row r="85" spans="1:12" s="5" customFormat="1" ht="19.5" customHeight="1">
      <c r="A85" s="67"/>
      <c r="B85" s="67"/>
      <c r="C85" s="64"/>
      <c r="D85" s="64"/>
      <c r="E85" s="64"/>
      <c r="F85" s="64"/>
      <c r="G85" s="67"/>
      <c r="H85" s="67"/>
      <c r="I85" s="58"/>
      <c r="J85" s="2"/>
      <c r="K85" s="2"/>
      <c r="L85" s="2"/>
    </row>
    <row r="86" spans="1:12" s="5" customFormat="1" ht="19.5" customHeight="1">
      <c r="A86" s="67"/>
      <c r="B86" s="67"/>
      <c r="C86" s="64"/>
      <c r="D86" s="64"/>
      <c r="E86" s="64"/>
      <c r="F86" s="64"/>
      <c r="G86" s="67"/>
      <c r="H86" s="67"/>
      <c r="I86" s="58"/>
      <c r="J86" s="2"/>
      <c r="K86" s="2"/>
      <c r="L86" s="2"/>
    </row>
    <row r="87" spans="1:12" s="5" customFormat="1" ht="19.5" customHeight="1">
      <c r="A87" s="67"/>
      <c r="B87" s="67"/>
      <c r="C87" s="64"/>
      <c r="D87" s="64"/>
      <c r="E87" s="64"/>
      <c r="F87" s="64"/>
      <c r="G87" s="67"/>
      <c r="H87" s="67"/>
      <c r="I87" s="58"/>
      <c r="J87" s="2"/>
      <c r="K87" s="2"/>
      <c r="L87" s="2"/>
    </row>
    <row r="88" spans="1:12" s="5" customFormat="1" ht="19.5" customHeight="1">
      <c r="A88" s="67"/>
      <c r="B88" s="67"/>
      <c r="C88" s="64"/>
      <c r="D88" s="64"/>
      <c r="E88" s="64"/>
      <c r="F88" s="64"/>
      <c r="G88" s="67"/>
      <c r="H88" s="67"/>
      <c r="I88" s="58"/>
      <c r="J88" s="2"/>
      <c r="K88" s="2"/>
      <c r="L88" s="2"/>
    </row>
    <row r="89" spans="1:12" s="5" customFormat="1" ht="19.5" customHeight="1">
      <c r="A89" s="67"/>
      <c r="B89" s="67"/>
      <c r="C89" s="64"/>
      <c r="D89" s="64"/>
      <c r="E89" s="64"/>
      <c r="F89" s="64"/>
      <c r="G89" s="67"/>
      <c r="H89" s="67"/>
      <c r="I89" s="58"/>
      <c r="J89" s="2"/>
      <c r="K89" s="2"/>
      <c r="L89" s="2"/>
    </row>
    <row r="90" spans="1:12" s="5" customFormat="1" ht="19.5" customHeight="1">
      <c r="A90" s="67"/>
      <c r="B90" s="67"/>
      <c r="C90" s="64"/>
      <c r="D90" s="64"/>
      <c r="E90" s="64"/>
      <c r="F90" s="64"/>
      <c r="G90" s="67"/>
      <c r="H90" s="67"/>
      <c r="I90" s="58"/>
      <c r="J90" s="2"/>
      <c r="K90" s="2"/>
      <c r="L90" s="2"/>
    </row>
    <row r="91" spans="1:12" s="5" customFormat="1" ht="19.5" customHeight="1">
      <c r="A91" s="67"/>
      <c r="B91" s="67"/>
      <c r="C91" s="64"/>
      <c r="D91" s="64"/>
      <c r="E91" s="64"/>
      <c r="F91" s="64"/>
      <c r="G91" s="67"/>
      <c r="H91" s="67"/>
      <c r="I91" s="58"/>
      <c r="J91" s="2"/>
      <c r="K91" s="2"/>
      <c r="L91" s="2"/>
    </row>
    <row r="92" spans="1:12" s="5" customFormat="1" ht="19.5" customHeight="1">
      <c r="A92" s="67"/>
      <c r="B92" s="67"/>
      <c r="C92" s="64"/>
      <c r="D92" s="64"/>
      <c r="E92" s="64"/>
      <c r="F92" s="64"/>
      <c r="G92" s="67"/>
      <c r="H92" s="67"/>
      <c r="I92" s="58"/>
      <c r="J92" s="2"/>
      <c r="K92" s="2"/>
      <c r="L92" s="2"/>
    </row>
    <row r="93" spans="1:12" s="5" customFormat="1" ht="19.5" customHeight="1">
      <c r="A93" s="67"/>
      <c r="B93" s="67"/>
      <c r="C93" s="64"/>
      <c r="D93" s="64"/>
      <c r="E93" s="64"/>
      <c r="F93" s="64"/>
      <c r="G93" s="67"/>
      <c r="H93" s="67"/>
      <c r="I93" s="58"/>
      <c r="J93" s="2"/>
      <c r="K93" s="2"/>
      <c r="L93" s="2"/>
    </row>
    <row r="94" spans="1:12" s="5" customFormat="1" ht="19.5" customHeight="1">
      <c r="A94" s="67"/>
      <c r="B94" s="67"/>
      <c r="C94" s="64"/>
      <c r="D94" s="64"/>
      <c r="E94" s="64"/>
      <c r="F94" s="64"/>
      <c r="G94" s="67"/>
      <c r="H94" s="67"/>
      <c r="I94" s="58"/>
      <c r="J94" s="2"/>
      <c r="K94" s="2"/>
      <c r="L94" s="2"/>
    </row>
    <row r="95" spans="1:12" s="5" customFormat="1" ht="19.5" customHeight="1">
      <c r="A95" s="67"/>
      <c r="B95" s="67"/>
      <c r="C95" s="64"/>
      <c r="D95" s="64"/>
      <c r="E95" s="64"/>
      <c r="F95" s="64"/>
      <c r="G95" s="67"/>
      <c r="H95" s="67"/>
      <c r="I95" s="58"/>
      <c r="J95" s="2"/>
      <c r="K95" s="2"/>
      <c r="L95" s="2"/>
    </row>
    <row r="96" spans="1:12" s="5" customFormat="1" ht="19.5" customHeight="1">
      <c r="A96" s="67"/>
      <c r="B96" s="67"/>
      <c r="C96" s="64"/>
      <c r="D96" s="64"/>
      <c r="E96" s="64"/>
      <c r="F96" s="64"/>
      <c r="G96" s="67"/>
      <c r="H96" s="67"/>
      <c r="I96" s="58"/>
      <c r="J96" s="2"/>
      <c r="K96" s="2"/>
      <c r="L96" s="2"/>
    </row>
    <row r="97" spans="1:12" s="5" customFormat="1" ht="19.5" customHeight="1">
      <c r="A97" s="67"/>
      <c r="B97" s="67"/>
      <c r="C97" s="64"/>
      <c r="D97" s="64"/>
      <c r="E97" s="64"/>
      <c r="F97" s="64"/>
      <c r="G97" s="67"/>
      <c r="H97" s="67"/>
      <c r="I97" s="58"/>
      <c r="J97" s="2"/>
      <c r="K97" s="2"/>
      <c r="L97" s="2"/>
    </row>
    <row r="98" spans="1:12" s="5" customFormat="1" ht="19.5" customHeight="1">
      <c r="A98" s="67"/>
      <c r="B98" s="67"/>
      <c r="C98" s="64"/>
      <c r="D98" s="64"/>
      <c r="E98" s="64"/>
      <c r="F98" s="64"/>
      <c r="G98" s="67"/>
      <c r="H98" s="67"/>
      <c r="I98" s="58"/>
      <c r="J98" s="2"/>
      <c r="K98" s="2"/>
      <c r="L98" s="2"/>
    </row>
    <row r="99" spans="1:12" s="5" customFormat="1" ht="19.5" customHeight="1">
      <c r="A99" s="67"/>
      <c r="B99" s="67"/>
      <c r="C99" s="64"/>
      <c r="D99" s="64"/>
      <c r="E99" s="64"/>
      <c r="F99" s="64"/>
      <c r="G99" s="67"/>
      <c r="H99" s="67"/>
      <c r="I99" s="58"/>
      <c r="J99" s="2"/>
      <c r="K99" s="2"/>
      <c r="L99" s="2"/>
    </row>
    <row r="100" spans="1:12" s="5" customFormat="1" ht="19.5" customHeight="1">
      <c r="A100" s="67"/>
      <c r="B100" s="67"/>
      <c r="C100" s="64"/>
      <c r="D100" s="64"/>
      <c r="E100" s="64"/>
      <c r="F100" s="64"/>
      <c r="G100" s="67"/>
      <c r="H100" s="67"/>
      <c r="I100" s="58"/>
      <c r="J100" s="2"/>
      <c r="K100" s="2"/>
      <c r="L100" s="2"/>
    </row>
    <row r="101" spans="1:12" s="5" customFormat="1" ht="19.5" customHeight="1">
      <c r="A101" s="67"/>
      <c r="B101" s="67"/>
      <c r="C101" s="64"/>
      <c r="D101" s="64"/>
      <c r="E101" s="64"/>
      <c r="F101" s="64"/>
      <c r="G101" s="67"/>
      <c r="H101" s="67"/>
      <c r="I101" s="58"/>
      <c r="J101" s="2"/>
      <c r="K101" s="2"/>
      <c r="L101" s="2"/>
    </row>
    <row r="102" spans="1:12" s="5" customFormat="1" ht="19.5" customHeight="1">
      <c r="A102" s="67"/>
      <c r="B102" s="67"/>
      <c r="C102" s="64"/>
      <c r="D102" s="64"/>
      <c r="E102" s="64"/>
      <c r="F102" s="64"/>
      <c r="G102" s="67"/>
      <c r="H102" s="67"/>
      <c r="I102" s="58"/>
      <c r="J102" s="2"/>
      <c r="K102" s="2"/>
      <c r="L102" s="2"/>
    </row>
    <row r="103" spans="1:12" s="5" customFormat="1" ht="19.5" customHeight="1">
      <c r="A103" s="67"/>
      <c r="B103" s="67"/>
      <c r="C103" s="64"/>
      <c r="D103" s="64"/>
      <c r="E103" s="64"/>
      <c r="F103" s="64"/>
      <c r="G103" s="67"/>
      <c r="H103" s="67"/>
      <c r="I103" s="58"/>
      <c r="J103" s="2"/>
      <c r="K103" s="2"/>
      <c r="L103" s="2"/>
    </row>
    <row r="104" spans="1:8" ht="18.75" customHeight="1">
      <c r="A104" s="30"/>
      <c r="B104" s="41"/>
      <c r="C104" s="30"/>
      <c r="D104" s="30"/>
      <c r="E104" s="30"/>
      <c r="F104" s="30"/>
      <c r="G104" s="132" t="s">
        <v>208</v>
      </c>
      <c r="H104" s="132"/>
    </row>
    <row r="105" spans="1:8" ht="18" customHeight="1">
      <c r="A105" s="120" t="s">
        <v>34</v>
      </c>
      <c r="B105" s="121"/>
      <c r="C105" s="122" t="s">
        <v>4</v>
      </c>
      <c r="D105" s="123"/>
      <c r="E105" s="123"/>
      <c r="F105" s="124"/>
      <c r="G105" s="128" t="s">
        <v>1</v>
      </c>
      <c r="H105" s="22" t="s">
        <v>36</v>
      </c>
    </row>
    <row r="106" spans="1:8" ht="18" customHeight="1">
      <c r="A106" s="22" t="s">
        <v>35</v>
      </c>
      <c r="B106" s="22" t="s">
        <v>49</v>
      </c>
      <c r="C106" s="125"/>
      <c r="D106" s="126"/>
      <c r="E106" s="126"/>
      <c r="F106" s="127"/>
      <c r="G106" s="129"/>
      <c r="H106" s="22" t="s">
        <v>49</v>
      </c>
    </row>
    <row r="107" spans="1:8" ht="18" customHeight="1">
      <c r="A107" s="28"/>
      <c r="B107" s="28"/>
      <c r="C107" s="42" t="s">
        <v>51</v>
      </c>
      <c r="D107" s="30"/>
      <c r="E107" s="30"/>
      <c r="F107" s="31"/>
      <c r="G107" s="28"/>
      <c r="H107" s="28"/>
    </row>
    <row r="108" spans="1:11" ht="18" customHeight="1">
      <c r="A108" s="32">
        <v>1294880</v>
      </c>
      <c r="B108" s="32">
        <f>650418+14769+30557</f>
        <v>695744</v>
      </c>
      <c r="C108" s="29" t="s">
        <v>52</v>
      </c>
      <c r="D108" s="30"/>
      <c r="E108" s="30"/>
      <c r="F108" s="31"/>
      <c r="G108" s="33" t="s">
        <v>99</v>
      </c>
      <c r="H108" s="75">
        <v>30557</v>
      </c>
      <c r="K108" s="6"/>
    </row>
    <row r="109" spans="1:8" ht="18.75" customHeight="1">
      <c r="A109" s="32">
        <v>3348000</v>
      </c>
      <c r="B109" s="32">
        <f>2790600+285504+279060</f>
        <v>3355164</v>
      </c>
      <c r="C109" s="29" t="s">
        <v>96</v>
      </c>
      <c r="D109" s="30"/>
      <c r="E109" s="30"/>
      <c r="F109" s="31"/>
      <c r="G109" s="33" t="s">
        <v>82</v>
      </c>
      <c r="H109" s="75">
        <v>279060</v>
      </c>
    </row>
    <row r="110" spans="1:8" ht="18.75" customHeight="1">
      <c r="A110" s="32">
        <f>3522070+235380+232000</f>
        <v>3989450</v>
      </c>
      <c r="B110" s="32">
        <f>2768609.77+317795.23+356719</f>
        <v>3443124</v>
      </c>
      <c r="C110" s="29" t="s">
        <v>97</v>
      </c>
      <c r="D110" s="30"/>
      <c r="E110" s="30"/>
      <c r="F110" s="31"/>
      <c r="G110" s="33" t="s">
        <v>84</v>
      </c>
      <c r="H110" s="75">
        <v>356719</v>
      </c>
    </row>
    <row r="111" spans="1:8" ht="18" customHeight="1">
      <c r="A111" s="32">
        <f>282420+18000</f>
        <v>300420</v>
      </c>
      <c r="B111" s="32">
        <f>247800+25170+25170</f>
        <v>298140</v>
      </c>
      <c r="C111" s="29" t="s">
        <v>53</v>
      </c>
      <c r="D111" s="30"/>
      <c r="E111" s="30"/>
      <c r="F111" s="31"/>
      <c r="G111" s="33" t="s">
        <v>100</v>
      </c>
      <c r="H111" s="75">
        <v>25170</v>
      </c>
    </row>
    <row r="112" spans="1:8" ht="18" customHeight="1">
      <c r="A112" s="32">
        <f>1614870+766380</f>
        <v>2381250</v>
      </c>
      <c r="B112" s="32">
        <f>1856327+175369+186336</f>
        <v>2218032</v>
      </c>
      <c r="C112" s="29" t="s">
        <v>98</v>
      </c>
      <c r="D112" s="30"/>
      <c r="E112" s="30"/>
      <c r="F112" s="31"/>
      <c r="G112" s="33" t="s">
        <v>101</v>
      </c>
      <c r="H112" s="75">
        <v>186336</v>
      </c>
    </row>
    <row r="113" spans="1:8" ht="18" customHeight="1">
      <c r="A113" s="32">
        <v>1069000</v>
      </c>
      <c r="B113" s="32">
        <f>192530.5+8200+16530</f>
        <v>217260.5</v>
      </c>
      <c r="C113" s="29" t="s">
        <v>10</v>
      </c>
      <c r="D113" s="30"/>
      <c r="E113" s="30"/>
      <c r="F113" s="31"/>
      <c r="G113" s="33" t="s">
        <v>85</v>
      </c>
      <c r="H113" s="75">
        <v>16530</v>
      </c>
    </row>
    <row r="114" spans="1:8" ht="18" customHeight="1">
      <c r="A114" s="32">
        <v>8754000</v>
      </c>
      <c r="B114" s="32">
        <f>4630276.05+435271.26+547237.12-0.02</f>
        <v>5612784.41</v>
      </c>
      <c r="C114" s="29" t="s">
        <v>11</v>
      </c>
      <c r="D114" s="30"/>
      <c r="E114" s="30"/>
      <c r="F114" s="31"/>
      <c r="G114" s="33" t="s">
        <v>102</v>
      </c>
      <c r="H114" s="75">
        <f>547237.12-0.02</f>
        <v>547237.1</v>
      </c>
    </row>
    <row r="115" spans="1:8" ht="18" customHeight="1">
      <c r="A115" s="32">
        <v>4003000</v>
      </c>
      <c r="B115" s="32">
        <f>2301207.97+358874.49+444161.08</f>
        <v>3104243.54</v>
      </c>
      <c r="C115" s="29" t="s">
        <v>12</v>
      </c>
      <c r="D115" s="30"/>
      <c r="E115" s="30"/>
      <c r="F115" s="31"/>
      <c r="G115" s="33" t="s">
        <v>103</v>
      </c>
      <c r="H115" s="75">
        <v>444161.08</v>
      </c>
    </row>
    <row r="116" spans="1:8" ht="18" customHeight="1">
      <c r="A116" s="32">
        <v>2613000</v>
      </c>
      <c r="B116" s="32">
        <f>1694363.06+391012.55+291076.53</f>
        <v>2376452.14</v>
      </c>
      <c r="C116" s="29" t="s">
        <v>13</v>
      </c>
      <c r="D116" s="30"/>
      <c r="E116" s="30"/>
      <c r="F116" s="31"/>
      <c r="G116" s="43" t="s">
        <v>86</v>
      </c>
      <c r="H116" s="75">
        <v>291076.53</v>
      </c>
    </row>
    <row r="117" spans="1:8" ht="18" customHeight="1">
      <c r="A117" s="32">
        <v>2792100</v>
      </c>
      <c r="B117" s="32">
        <f>2874540.84+9417.74+99807.55</f>
        <v>2983766.13</v>
      </c>
      <c r="C117" s="30" t="s">
        <v>14</v>
      </c>
      <c r="D117" s="30"/>
      <c r="E117" s="30"/>
      <c r="F117" s="31"/>
      <c r="G117" s="43" t="s">
        <v>104</v>
      </c>
      <c r="H117" s="75">
        <v>99807.55</v>
      </c>
    </row>
    <row r="118" spans="1:8" ht="18" customHeight="1">
      <c r="A118" s="32">
        <v>607700</v>
      </c>
      <c r="B118" s="32">
        <f>142400+198700+230500</f>
        <v>571600</v>
      </c>
      <c r="C118" s="30" t="s">
        <v>15</v>
      </c>
      <c r="D118" s="30"/>
      <c r="E118" s="30"/>
      <c r="F118" s="31"/>
      <c r="G118" s="43" t="s">
        <v>105</v>
      </c>
      <c r="H118" s="75">
        <v>0</v>
      </c>
    </row>
    <row r="119" spans="1:8" ht="18" customHeight="1">
      <c r="A119" s="32">
        <v>3235200</v>
      </c>
      <c r="B119" s="32">
        <f>20700+1200+5700</f>
        <v>27600</v>
      </c>
      <c r="C119" s="29" t="s">
        <v>16</v>
      </c>
      <c r="D119" s="30"/>
      <c r="E119" s="30"/>
      <c r="F119" s="31"/>
      <c r="G119" s="43" t="s">
        <v>106</v>
      </c>
      <c r="H119" s="75">
        <v>5700</v>
      </c>
    </row>
    <row r="120" spans="1:8" ht="18" customHeight="1">
      <c r="A120" s="34">
        <f>SUM(A108:A119)</f>
        <v>34388000</v>
      </c>
      <c r="B120" s="35">
        <f>SUM(B108:B119)</f>
        <v>24903910.72</v>
      </c>
      <c r="C120" s="30"/>
      <c r="D120" s="30"/>
      <c r="E120" s="30"/>
      <c r="F120" s="30"/>
      <c r="G120" s="28"/>
      <c r="H120" s="44">
        <f>SUM(H108:H119)</f>
        <v>2282354.26</v>
      </c>
    </row>
    <row r="121" spans="1:8" ht="18" customHeight="1">
      <c r="A121" s="31"/>
      <c r="B121" s="32">
        <f>2850350+62250</f>
        <v>2912600</v>
      </c>
      <c r="C121" s="21" t="s">
        <v>67</v>
      </c>
      <c r="G121" s="36">
        <v>704</v>
      </c>
      <c r="H121" s="75">
        <v>0</v>
      </c>
    </row>
    <row r="122" spans="1:8" ht="18" customHeight="1">
      <c r="A122" s="31"/>
      <c r="B122" s="32">
        <f>677500+58450+102300</f>
        <v>838250</v>
      </c>
      <c r="C122" s="21" t="s">
        <v>17</v>
      </c>
      <c r="G122" s="33" t="s">
        <v>60</v>
      </c>
      <c r="H122" s="75">
        <v>102300</v>
      </c>
    </row>
    <row r="123" spans="1:8" ht="18" customHeight="1">
      <c r="A123" s="31"/>
      <c r="B123" s="32">
        <v>3458.6</v>
      </c>
      <c r="C123" s="21" t="s">
        <v>47</v>
      </c>
      <c r="G123" s="36">
        <v>906</v>
      </c>
      <c r="H123" s="32">
        <v>0</v>
      </c>
    </row>
    <row r="124" spans="1:8" ht="18" customHeight="1">
      <c r="A124" s="31"/>
      <c r="B124" s="32">
        <f>21560+5000</f>
        <v>26560</v>
      </c>
      <c r="C124" s="21" t="s">
        <v>177</v>
      </c>
      <c r="G124" s="36">
        <v>999</v>
      </c>
      <c r="H124" s="32">
        <v>5000</v>
      </c>
    </row>
    <row r="125" spans="1:8" ht="18" customHeight="1">
      <c r="A125" s="31"/>
      <c r="B125" s="32">
        <v>200000</v>
      </c>
      <c r="C125" s="21" t="s">
        <v>72</v>
      </c>
      <c r="G125" s="36">
        <v>900</v>
      </c>
      <c r="H125" s="32">
        <v>0</v>
      </c>
    </row>
    <row r="126" spans="1:8" ht="18" customHeight="1">
      <c r="A126" s="31"/>
      <c r="B126" s="32">
        <v>123000</v>
      </c>
      <c r="C126" s="21" t="s">
        <v>54</v>
      </c>
      <c r="G126" s="36">
        <v>903</v>
      </c>
      <c r="H126" s="75">
        <v>0</v>
      </c>
    </row>
    <row r="127" spans="1:8" ht="18" customHeight="1">
      <c r="A127" s="31"/>
      <c r="B127" s="32">
        <f>17995.21+109895.08+14384.21</f>
        <v>142274.5</v>
      </c>
      <c r="C127" s="21" t="s">
        <v>55</v>
      </c>
      <c r="G127" s="36">
        <v>902</v>
      </c>
      <c r="H127" s="75">
        <v>14384.21</v>
      </c>
    </row>
    <row r="128" spans="1:8" ht="18" customHeight="1">
      <c r="A128" s="31"/>
      <c r="B128" s="32">
        <f>17402.72+310722.34+18114.4</f>
        <v>346239.4600000001</v>
      </c>
      <c r="C128" s="21" t="s">
        <v>156</v>
      </c>
      <c r="G128" s="36">
        <v>900</v>
      </c>
      <c r="H128" s="75">
        <v>18114.4</v>
      </c>
    </row>
    <row r="129" spans="1:8" ht="18" customHeight="1">
      <c r="A129" s="31"/>
      <c r="B129" s="32">
        <f>11019+81034+16807</f>
        <v>108860</v>
      </c>
      <c r="C129" s="29" t="s">
        <v>168</v>
      </c>
      <c r="D129" s="30"/>
      <c r="E129" s="30"/>
      <c r="F129" s="31"/>
      <c r="G129" s="74">
        <v>904</v>
      </c>
      <c r="H129" s="75">
        <v>16807</v>
      </c>
    </row>
    <row r="130" spans="1:8" ht="18" customHeight="1">
      <c r="A130" s="31"/>
      <c r="B130" s="32">
        <f>9549+320</f>
        <v>9869</v>
      </c>
      <c r="C130" s="29" t="s">
        <v>176</v>
      </c>
      <c r="D130" s="30"/>
      <c r="E130" s="30"/>
      <c r="F130" s="31"/>
      <c r="G130" s="74">
        <v>900</v>
      </c>
      <c r="H130" s="75">
        <v>320</v>
      </c>
    </row>
    <row r="131" spans="1:8" ht="18" customHeight="1">
      <c r="A131" s="31"/>
      <c r="B131" s="32">
        <f>912700+7484700+1163200</f>
        <v>9560600</v>
      </c>
      <c r="C131" s="30" t="s">
        <v>69</v>
      </c>
      <c r="D131" s="30"/>
      <c r="E131" s="30"/>
      <c r="F131" s="31"/>
      <c r="G131" s="43" t="s">
        <v>134</v>
      </c>
      <c r="H131" s="75">
        <v>1163200</v>
      </c>
    </row>
    <row r="132" spans="1:8" ht="21">
      <c r="A132" s="31"/>
      <c r="B132" s="32">
        <f>110500+847500+133000</f>
        <v>1091000</v>
      </c>
      <c r="C132" s="30" t="s">
        <v>71</v>
      </c>
      <c r="D132" s="30"/>
      <c r="E132" s="30"/>
      <c r="F132" s="31"/>
      <c r="G132" s="43" t="s">
        <v>134</v>
      </c>
      <c r="H132" s="32">
        <v>133000</v>
      </c>
    </row>
    <row r="133" spans="1:8" ht="18" customHeight="1">
      <c r="A133" s="31"/>
      <c r="B133" s="32">
        <v>99120</v>
      </c>
      <c r="C133" s="100" t="s">
        <v>188</v>
      </c>
      <c r="D133" s="30"/>
      <c r="E133" s="30"/>
      <c r="F133" s="31"/>
      <c r="G133" s="36">
        <v>441001</v>
      </c>
      <c r="H133" s="32">
        <v>0</v>
      </c>
    </row>
    <row r="134" spans="1:8" ht="18" customHeight="1">
      <c r="A134" s="31"/>
      <c r="B134" s="32">
        <v>15000</v>
      </c>
      <c r="C134" s="100" t="s">
        <v>189</v>
      </c>
      <c r="D134" s="30"/>
      <c r="E134" s="30"/>
      <c r="F134" s="31"/>
      <c r="G134" s="36">
        <v>441001</v>
      </c>
      <c r="H134" s="32">
        <v>0</v>
      </c>
    </row>
    <row r="135" spans="1:8" ht="18" customHeight="1">
      <c r="A135" s="31"/>
      <c r="B135" s="32">
        <v>50920</v>
      </c>
      <c r="C135" s="30" t="s">
        <v>138</v>
      </c>
      <c r="D135" s="30"/>
      <c r="E135" s="30"/>
      <c r="F135" s="31"/>
      <c r="G135" s="36">
        <v>441002</v>
      </c>
      <c r="H135" s="32">
        <v>0</v>
      </c>
    </row>
    <row r="136" spans="1:8" ht="18" customHeight="1">
      <c r="A136" s="31"/>
      <c r="B136" s="32">
        <f>35000+4756067.84</f>
        <v>4791067.84</v>
      </c>
      <c r="C136" s="30" t="s">
        <v>23</v>
      </c>
      <c r="D136" s="30"/>
      <c r="E136" s="30"/>
      <c r="F136" s="31"/>
      <c r="G136" s="36">
        <v>600</v>
      </c>
      <c r="H136" s="32">
        <v>0</v>
      </c>
    </row>
    <row r="137" spans="1:8" ht="18" customHeight="1">
      <c r="A137" s="31"/>
      <c r="B137" s="32">
        <f>408141+353717</f>
        <v>761858</v>
      </c>
      <c r="C137" s="30" t="s">
        <v>18</v>
      </c>
      <c r="D137" s="30"/>
      <c r="E137" s="30"/>
      <c r="F137" s="31"/>
      <c r="G137" s="36">
        <v>700</v>
      </c>
      <c r="H137" s="32">
        <v>353717</v>
      </c>
    </row>
    <row r="138" spans="1:8" ht="18" customHeight="1">
      <c r="A138" s="30"/>
      <c r="B138" s="32">
        <v>28100</v>
      </c>
      <c r="C138" s="30" t="s">
        <v>209</v>
      </c>
      <c r="D138" s="30"/>
      <c r="E138" s="30"/>
      <c r="F138" s="30"/>
      <c r="G138" s="36">
        <v>900</v>
      </c>
      <c r="H138" s="96">
        <v>28100</v>
      </c>
    </row>
    <row r="139" spans="1:8" ht="18" customHeight="1">
      <c r="A139" s="30"/>
      <c r="B139" s="32">
        <v>15000</v>
      </c>
      <c r="C139" s="30" t="s">
        <v>210</v>
      </c>
      <c r="D139" s="30"/>
      <c r="E139" s="30"/>
      <c r="F139" s="30"/>
      <c r="G139" s="36">
        <v>2002</v>
      </c>
      <c r="H139" s="96">
        <v>15000</v>
      </c>
    </row>
    <row r="140" spans="1:8" ht="18" customHeight="1">
      <c r="A140" s="30"/>
      <c r="B140" s="32">
        <v>45000</v>
      </c>
      <c r="C140" s="30" t="s">
        <v>108</v>
      </c>
      <c r="D140" s="30"/>
      <c r="E140" s="30"/>
      <c r="F140" s="30"/>
      <c r="G140" s="36">
        <v>2002</v>
      </c>
      <c r="H140" s="96">
        <v>45000</v>
      </c>
    </row>
    <row r="141" spans="1:8" ht="18" customHeight="1">
      <c r="A141" s="30"/>
      <c r="B141" s="32">
        <v>2250</v>
      </c>
      <c r="C141" s="30" t="s">
        <v>211</v>
      </c>
      <c r="D141" s="30"/>
      <c r="E141" s="30"/>
      <c r="F141" s="30"/>
      <c r="G141" s="38">
        <v>2002</v>
      </c>
      <c r="H141" s="96">
        <v>2250</v>
      </c>
    </row>
    <row r="142" spans="2:12" ht="18" customHeight="1">
      <c r="B142" s="35">
        <f>SUM(B121:B141)</f>
        <v>21171027.4</v>
      </c>
      <c r="G142" s="30"/>
      <c r="H142" s="35">
        <f>SUM(H121:H141)</f>
        <v>1897192.6099999999</v>
      </c>
      <c r="L142" s="4"/>
    </row>
    <row r="143" spans="2:12" ht="21">
      <c r="B143" s="45">
        <f>SUM(B142,B120)</f>
        <v>46074938.12</v>
      </c>
      <c r="D143" s="46" t="s">
        <v>56</v>
      </c>
      <c r="G143" s="30"/>
      <c r="H143" s="45">
        <f>SUM(H142,H120)</f>
        <v>4179546.8699999996</v>
      </c>
      <c r="K143" s="6"/>
      <c r="L143" s="4"/>
    </row>
    <row r="144" spans="1:11" ht="21">
      <c r="A144" s="63"/>
      <c r="B144" s="45">
        <f>+B61-B143</f>
        <v>6478271.870000005</v>
      </c>
      <c r="D144" s="46" t="s">
        <v>57</v>
      </c>
      <c r="G144" s="30"/>
      <c r="H144" s="45"/>
      <c r="J144" s="4"/>
      <c r="K144" s="4"/>
    </row>
    <row r="145" spans="1:11" ht="21">
      <c r="A145" s="63"/>
      <c r="B145" s="35"/>
      <c r="C145" s="46" t="s">
        <v>58</v>
      </c>
      <c r="D145" s="46"/>
      <c r="E145" s="46" t="s">
        <v>51</v>
      </c>
      <c r="H145" s="35"/>
      <c r="K145" s="69"/>
    </row>
    <row r="146" spans="2:12" ht="21">
      <c r="B146" s="47"/>
      <c r="D146" s="46" t="s">
        <v>59</v>
      </c>
      <c r="H146" s="48">
        <f>+H61-H143</f>
        <v>-926379.9300000002</v>
      </c>
      <c r="J146" s="4"/>
      <c r="K146" s="4"/>
      <c r="L146" s="41"/>
    </row>
    <row r="147" spans="2:12" ht="18" customHeight="1" thickBot="1">
      <c r="B147" s="39">
        <f>+B144+B5</f>
        <v>50573954.550000004</v>
      </c>
      <c r="D147" s="46" t="s">
        <v>32</v>
      </c>
      <c r="H147" s="39">
        <f>+H5+H146</f>
        <v>50573954.55</v>
      </c>
      <c r="K147" s="82"/>
      <c r="L147" s="6"/>
    </row>
    <row r="148" spans="2:12" ht="18" customHeight="1" thickTop="1">
      <c r="B148" s="41"/>
      <c r="D148" s="46"/>
      <c r="H148" s="41"/>
      <c r="K148" s="6"/>
      <c r="L148" s="6"/>
    </row>
    <row r="149" spans="2:12" ht="18" customHeight="1">
      <c r="B149" s="41"/>
      <c r="D149" s="46"/>
      <c r="H149" s="41"/>
      <c r="K149" s="6"/>
      <c r="L149" s="6"/>
    </row>
    <row r="150" spans="1:12" ht="18" customHeight="1">
      <c r="A150" s="118" t="s">
        <v>144</v>
      </c>
      <c r="B150" s="118"/>
      <c r="C150" s="119" t="s">
        <v>122</v>
      </c>
      <c r="D150" s="119"/>
      <c r="E150" s="119" t="s">
        <v>145</v>
      </c>
      <c r="F150" s="119"/>
      <c r="G150" s="118" t="s">
        <v>125</v>
      </c>
      <c r="H150" s="118"/>
      <c r="I150" s="68"/>
      <c r="K150" s="6"/>
      <c r="L150" s="6"/>
    </row>
    <row r="151" spans="1:11" ht="18" customHeight="1">
      <c r="A151" s="54"/>
      <c r="B151" s="67"/>
      <c r="C151" s="67"/>
      <c r="D151" s="64"/>
      <c r="E151" s="64"/>
      <c r="F151" s="64"/>
      <c r="G151" s="64"/>
      <c r="H151" s="67"/>
      <c r="K151" s="6"/>
    </row>
    <row r="152" spans="1:8" ht="18" customHeight="1">
      <c r="A152" s="54"/>
      <c r="B152" s="67"/>
      <c r="C152" s="67"/>
      <c r="D152" s="64"/>
      <c r="E152" s="64"/>
      <c r="F152" s="64"/>
      <c r="G152" s="64"/>
      <c r="H152" s="67"/>
    </row>
    <row r="153" spans="1:12" s="5" customFormat="1" ht="21">
      <c r="A153" s="118" t="s">
        <v>146</v>
      </c>
      <c r="B153" s="118"/>
      <c r="C153" s="119" t="s">
        <v>147</v>
      </c>
      <c r="D153" s="119"/>
      <c r="E153" s="119" t="s">
        <v>148</v>
      </c>
      <c r="F153" s="119"/>
      <c r="G153" s="118" t="s">
        <v>152</v>
      </c>
      <c r="H153" s="118"/>
      <c r="I153" s="68"/>
      <c r="J153" s="2"/>
      <c r="K153" s="69"/>
      <c r="L153" s="69"/>
    </row>
    <row r="154" spans="1:9" ht="21">
      <c r="A154" s="118" t="s">
        <v>149</v>
      </c>
      <c r="B154" s="118"/>
      <c r="C154" s="119" t="s">
        <v>150</v>
      </c>
      <c r="D154" s="119"/>
      <c r="E154" s="119" t="s">
        <v>127</v>
      </c>
      <c r="F154" s="119"/>
      <c r="G154" s="118" t="s">
        <v>151</v>
      </c>
      <c r="H154" s="118"/>
      <c r="I154" s="68"/>
    </row>
    <row r="155" spans="1:8" ht="18.75" customHeight="1">
      <c r="A155" s="53"/>
      <c r="B155" s="53"/>
      <c r="C155" s="53"/>
      <c r="D155" s="53"/>
      <c r="E155" s="53"/>
      <c r="F155" s="53"/>
      <c r="G155" s="53"/>
      <c r="H155" s="52"/>
    </row>
    <row r="156" spans="1:9" ht="18.75" customHeight="1">
      <c r="A156" s="66"/>
      <c r="B156" s="66"/>
      <c r="C156" s="66"/>
      <c r="D156" s="65"/>
      <c r="E156" s="65"/>
      <c r="F156" s="65"/>
      <c r="G156" s="65"/>
      <c r="H156" s="73"/>
      <c r="I156" s="58"/>
    </row>
    <row r="157" spans="1:9" ht="18.75" customHeight="1">
      <c r="A157" s="66"/>
      <c r="B157" s="66"/>
      <c r="C157" s="66"/>
      <c r="D157" s="62"/>
      <c r="E157" s="62"/>
      <c r="F157" s="62"/>
      <c r="G157" s="62"/>
      <c r="H157" s="106"/>
      <c r="I157" s="62"/>
    </row>
    <row r="158" spans="1:9" ht="18.75" customHeight="1">
      <c r="A158" s="55"/>
      <c r="B158" s="55"/>
      <c r="C158" s="55"/>
      <c r="D158" s="131"/>
      <c r="E158" s="131"/>
      <c r="F158" s="131"/>
      <c r="G158" s="131"/>
      <c r="H158" s="78"/>
      <c r="I158" s="2"/>
    </row>
    <row r="159" ht="18.75" customHeight="1">
      <c r="B159" s="24"/>
    </row>
    <row r="160" ht="18.75" customHeight="1">
      <c r="H160" s="79"/>
    </row>
  </sheetData>
  <sheetProtection/>
  <mergeCells count="33">
    <mergeCell ref="G63:H63"/>
    <mergeCell ref="A66:B66"/>
    <mergeCell ref="G154:H154"/>
    <mergeCell ref="G66:H66"/>
    <mergeCell ref="E65:F65"/>
    <mergeCell ref="C150:D150"/>
    <mergeCell ref="G104:H104"/>
    <mergeCell ref="A153:B153"/>
    <mergeCell ref="A154:B154"/>
    <mergeCell ref="C63:D63"/>
    <mergeCell ref="D158:G158"/>
    <mergeCell ref="C154:D154"/>
    <mergeCell ref="E154:F154"/>
    <mergeCell ref="G150:H150"/>
    <mergeCell ref="G153:H153"/>
    <mergeCell ref="G65:H65"/>
    <mergeCell ref="A3:B3"/>
    <mergeCell ref="C3:F4"/>
    <mergeCell ref="G3:G4"/>
    <mergeCell ref="A105:B105"/>
    <mergeCell ref="C105:F106"/>
    <mergeCell ref="G105:G106"/>
    <mergeCell ref="A65:B65"/>
    <mergeCell ref="C65:D65"/>
    <mergeCell ref="A55:H55"/>
    <mergeCell ref="A63:B63"/>
    <mergeCell ref="A150:B150"/>
    <mergeCell ref="E63:F63"/>
    <mergeCell ref="C66:D66"/>
    <mergeCell ref="E66:F66"/>
    <mergeCell ref="C153:D153"/>
    <mergeCell ref="E150:F150"/>
    <mergeCell ref="E153:F153"/>
  </mergeCells>
  <printOptions/>
  <pageMargins left="1.220472440944882" right="0.1968503937007874" top="0.5511811023622047" bottom="0" header="0.15748031496062992" footer="0.3937007874015748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0" sqref="E10"/>
    </sheetView>
  </sheetViews>
  <sheetFormatPr defaultColWidth="9.140625" defaultRowHeight="19.5" customHeight="1"/>
  <cols>
    <col min="1" max="1" width="11.421875" style="19" customWidth="1"/>
    <col min="2" max="4" width="9.140625" style="19" customWidth="1"/>
    <col min="5" max="5" width="15.8515625" style="19" customWidth="1"/>
    <col min="6" max="6" width="8.8515625" style="19" customWidth="1"/>
    <col min="7" max="8" width="15.7109375" style="19" bestFit="1" customWidth="1"/>
    <col min="9" max="9" width="7.00390625" style="1" bestFit="1" customWidth="1"/>
    <col min="10" max="10" width="9.140625" style="1" customWidth="1"/>
    <col min="11" max="11" width="12.00390625" style="1" bestFit="1" customWidth="1"/>
    <col min="12" max="12" width="9.140625" style="1" customWidth="1"/>
  </cols>
  <sheetData>
    <row r="1" spans="1:8" ht="22.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22.5">
      <c r="A2" s="108" t="s">
        <v>115</v>
      </c>
      <c r="B2" s="108"/>
      <c r="C2" s="108"/>
      <c r="D2" s="108"/>
      <c r="E2" s="108"/>
      <c r="F2" s="108"/>
      <c r="G2" s="108"/>
      <c r="H2" s="108"/>
    </row>
    <row r="3" spans="1:8" ht="22.5">
      <c r="A3" s="108" t="s">
        <v>191</v>
      </c>
      <c r="B3" s="108"/>
      <c r="C3" s="108"/>
      <c r="D3" s="108"/>
      <c r="E3" s="108"/>
      <c r="F3" s="108"/>
      <c r="G3" s="108"/>
      <c r="H3" s="108"/>
    </row>
    <row r="4" spans="1:8" ht="27" customHeight="1">
      <c r="A4" s="110" t="s">
        <v>4</v>
      </c>
      <c r="B4" s="111"/>
      <c r="C4" s="111"/>
      <c r="D4" s="111"/>
      <c r="E4" s="112"/>
      <c r="F4" s="8" t="s">
        <v>1</v>
      </c>
      <c r="G4" s="8" t="s">
        <v>2</v>
      </c>
      <c r="H4" s="8" t="s">
        <v>3</v>
      </c>
    </row>
    <row r="5" spans="1:8" ht="27" customHeight="1">
      <c r="A5" s="9" t="s">
        <v>74</v>
      </c>
      <c r="B5" s="10"/>
      <c r="C5" s="10"/>
      <c r="D5" s="10"/>
      <c r="E5" s="11"/>
      <c r="F5" s="12" t="s">
        <v>75</v>
      </c>
      <c r="G5" s="13">
        <v>700</v>
      </c>
      <c r="H5" s="13"/>
    </row>
    <row r="6" spans="1:8" ht="27" customHeight="1">
      <c r="A6" s="9" t="s">
        <v>76</v>
      </c>
      <c r="B6" s="10"/>
      <c r="C6" s="10"/>
      <c r="D6" s="10"/>
      <c r="E6" s="11"/>
      <c r="F6" s="12" t="s">
        <v>79</v>
      </c>
      <c r="G6" s="13">
        <v>4068</v>
      </c>
      <c r="H6" s="13"/>
    </row>
    <row r="7" spans="1:8" ht="27" customHeight="1">
      <c r="A7" s="9" t="s">
        <v>6</v>
      </c>
      <c r="B7" s="10"/>
      <c r="C7" s="10"/>
      <c r="D7" s="10"/>
      <c r="E7" s="11"/>
      <c r="F7" s="12" t="s">
        <v>24</v>
      </c>
      <c r="G7" s="13">
        <v>8549443.34</v>
      </c>
      <c r="H7" s="13"/>
    </row>
    <row r="8" spans="1:8" ht="27" customHeight="1">
      <c r="A8" s="9" t="s">
        <v>7</v>
      </c>
      <c r="B8" s="10"/>
      <c r="C8" s="10"/>
      <c r="D8" s="10"/>
      <c r="E8" s="11"/>
      <c r="F8" s="12" t="s">
        <v>24</v>
      </c>
      <c r="G8" s="13">
        <v>38123959.27</v>
      </c>
      <c r="H8" s="13"/>
    </row>
    <row r="9" spans="1:8" ht="27" customHeight="1">
      <c r="A9" s="9" t="s">
        <v>8</v>
      </c>
      <c r="B9" s="10"/>
      <c r="C9" s="10"/>
      <c r="D9" s="10"/>
      <c r="E9" s="11"/>
      <c r="F9" s="12" t="s">
        <v>25</v>
      </c>
      <c r="G9" s="13">
        <v>3036680.65</v>
      </c>
      <c r="H9" s="13"/>
    </row>
    <row r="10" spans="1:11" ht="27" customHeight="1">
      <c r="A10" s="9" t="s">
        <v>9</v>
      </c>
      <c r="B10" s="10"/>
      <c r="C10" s="10"/>
      <c r="D10" s="10"/>
      <c r="E10" s="11"/>
      <c r="F10" s="12" t="s">
        <v>24</v>
      </c>
      <c r="G10" s="13">
        <v>863871.29</v>
      </c>
      <c r="H10" s="13"/>
      <c r="K10" s="81"/>
    </row>
    <row r="11" spans="1:8" ht="27" customHeight="1">
      <c r="A11" s="9" t="s">
        <v>116</v>
      </c>
      <c r="B11" s="10"/>
      <c r="C11" s="10"/>
      <c r="D11" s="10"/>
      <c r="E11" s="11"/>
      <c r="F11" s="12" t="s">
        <v>65</v>
      </c>
      <c r="G11" s="13" t="s">
        <v>113</v>
      </c>
      <c r="H11" s="13">
        <f>863871.29+256329+67132.49+22500</f>
        <v>1209832.78</v>
      </c>
    </row>
    <row r="12" spans="1:8" ht="27" customHeight="1">
      <c r="A12" s="9" t="s">
        <v>213</v>
      </c>
      <c r="B12" s="10"/>
      <c r="C12" s="10"/>
      <c r="D12" s="10"/>
      <c r="E12" s="11"/>
      <c r="F12" s="12" t="s">
        <v>114</v>
      </c>
      <c r="G12" s="13" t="s">
        <v>113</v>
      </c>
      <c r="H12" s="13">
        <v>4142825.53</v>
      </c>
    </row>
    <row r="13" spans="1:8" ht="27" customHeight="1">
      <c r="A13" s="9" t="s">
        <v>117</v>
      </c>
      <c r="B13" s="10"/>
      <c r="C13" s="10"/>
      <c r="D13" s="10"/>
      <c r="E13" s="11"/>
      <c r="F13" s="12" t="s">
        <v>120</v>
      </c>
      <c r="G13" s="13" t="s">
        <v>113</v>
      </c>
      <c r="H13" s="13">
        <v>23000</v>
      </c>
    </row>
    <row r="14" spans="1:8" ht="27" customHeight="1">
      <c r="A14" s="9" t="s">
        <v>118</v>
      </c>
      <c r="B14" s="10"/>
      <c r="C14" s="10"/>
      <c r="D14" s="10"/>
      <c r="E14" s="10"/>
      <c r="F14" s="12" t="s">
        <v>26</v>
      </c>
      <c r="G14" s="13"/>
      <c r="H14" s="13">
        <v>29001913.8</v>
      </c>
    </row>
    <row r="15" spans="1:11" ht="27" customHeight="1">
      <c r="A15" s="14" t="s">
        <v>119</v>
      </c>
      <c r="B15" s="10"/>
      <c r="C15" s="10"/>
      <c r="D15" s="10"/>
      <c r="E15" s="10"/>
      <c r="F15" s="16" t="s">
        <v>30</v>
      </c>
      <c r="G15" s="13"/>
      <c r="H15" s="13">
        <v>16201150.44</v>
      </c>
      <c r="K15" s="6"/>
    </row>
    <row r="16" spans="1:11" ht="27" customHeight="1" thickBot="1">
      <c r="A16" s="110" t="s">
        <v>62</v>
      </c>
      <c r="B16" s="111"/>
      <c r="C16" s="111"/>
      <c r="D16" s="111"/>
      <c r="E16" s="111"/>
      <c r="F16" s="112"/>
      <c r="G16" s="17">
        <f>SUM(G5:G14)</f>
        <v>50578722.55</v>
      </c>
      <c r="H16" s="17">
        <f>SUM(H11:H15)</f>
        <v>50578722.55</v>
      </c>
      <c r="K16" s="106"/>
    </row>
    <row r="17" spans="1:8" ht="27" customHeight="1" thickTop="1">
      <c r="A17" s="109"/>
      <c r="B17" s="109"/>
      <c r="C17" s="109"/>
      <c r="D17" s="109"/>
      <c r="E17" s="109"/>
      <c r="F17" s="109"/>
      <c r="G17" s="109"/>
      <c r="H17" s="109"/>
    </row>
    <row r="18" spans="1:11" ht="27" customHeight="1">
      <c r="A18" s="113" t="s">
        <v>129</v>
      </c>
      <c r="B18" s="113"/>
      <c r="C18" s="113"/>
      <c r="D18" s="113"/>
      <c r="E18" s="109" t="s">
        <v>122</v>
      </c>
      <c r="F18" s="109"/>
      <c r="G18" s="109" t="s">
        <v>124</v>
      </c>
      <c r="H18" s="109"/>
      <c r="K18" s="6"/>
    </row>
    <row r="19" spans="1:8" ht="27" customHeight="1">
      <c r="A19" s="18"/>
      <c r="B19" s="18"/>
      <c r="C19" s="18"/>
      <c r="D19" s="18"/>
      <c r="E19" s="18"/>
      <c r="F19" s="18"/>
      <c r="G19" s="18"/>
      <c r="H19" s="18"/>
    </row>
    <row r="20" spans="1:8" ht="27" customHeight="1">
      <c r="A20" s="18"/>
      <c r="B20" s="18"/>
      <c r="C20" s="18"/>
      <c r="D20" s="18"/>
      <c r="E20" s="18"/>
      <c r="F20" s="18"/>
      <c r="G20" s="18"/>
      <c r="H20" s="18"/>
    </row>
    <row r="21" spans="1:8" ht="27" customHeight="1">
      <c r="A21" s="51" t="s">
        <v>121</v>
      </c>
      <c r="B21" s="51"/>
      <c r="C21" s="51"/>
      <c r="D21" s="51"/>
      <c r="E21" s="108" t="s">
        <v>123</v>
      </c>
      <c r="F21" s="108"/>
      <c r="G21" s="108" t="s">
        <v>126</v>
      </c>
      <c r="H21" s="108"/>
    </row>
    <row r="22" spans="1:8" ht="27" customHeight="1">
      <c r="A22" s="114" t="s">
        <v>128</v>
      </c>
      <c r="B22" s="114"/>
      <c r="C22" s="114"/>
      <c r="D22" s="114"/>
      <c r="E22" s="108" t="s">
        <v>150</v>
      </c>
      <c r="F22" s="108"/>
      <c r="G22" s="108" t="s">
        <v>127</v>
      </c>
      <c r="H22" s="108"/>
    </row>
    <row r="23" spans="1:8" ht="19.5" customHeight="1">
      <c r="A23" s="7"/>
      <c r="B23" s="7"/>
      <c r="C23" s="7"/>
      <c r="D23" s="7"/>
      <c r="E23" s="49"/>
      <c r="F23" s="7"/>
      <c r="G23" s="7"/>
      <c r="H23" s="49"/>
    </row>
    <row r="24" spans="1:8" ht="19.5" customHeight="1">
      <c r="A24" s="50"/>
      <c r="B24" s="50"/>
      <c r="C24" s="50"/>
      <c r="D24" s="50"/>
      <c r="E24" s="109" t="s">
        <v>125</v>
      </c>
      <c r="F24" s="109"/>
      <c r="G24" s="50"/>
      <c r="H24" s="18"/>
    </row>
    <row r="25" spans="1:8" ht="19.5" customHeight="1">
      <c r="A25" s="18"/>
      <c r="B25" s="18"/>
      <c r="C25" s="18"/>
      <c r="D25" s="18"/>
      <c r="E25" s="18"/>
      <c r="F25" s="18"/>
      <c r="G25" s="18"/>
      <c r="H25" s="18"/>
    </row>
    <row r="26" spans="1:8" ht="19.5" customHeight="1">
      <c r="A26" s="18"/>
      <c r="B26" s="18"/>
      <c r="C26" s="18"/>
      <c r="D26" s="18"/>
      <c r="E26" s="18"/>
      <c r="F26" s="18"/>
      <c r="G26" s="18"/>
      <c r="H26" s="18"/>
    </row>
    <row r="27" spans="1:7" ht="19.5" customHeight="1">
      <c r="A27" s="49"/>
      <c r="B27" s="49"/>
      <c r="C27" s="49"/>
      <c r="D27" s="49"/>
      <c r="E27" s="108" t="s">
        <v>139</v>
      </c>
      <c r="F27" s="108"/>
      <c r="G27" s="49"/>
    </row>
    <row r="28" spans="1:8" ht="19.5" customHeight="1">
      <c r="A28" s="49"/>
      <c r="B28" s="49"/>
      <c r="C28" s="49"/>
      <c r="D28" s="133" t="s">
        <v>130</v>
      </c>
      <c r="E28" s="133"/>
      <c r="F28" s="133"/>
      <c r="G28" s="133"/>
      <c r="H28" s="49"/>
    </row>
  </sheetData>
  <sheetProtection/>
  <mergeCells count="17">
    <mergeCell ref="E24:F24"/>
    <mergeCell ref="E27:F27"/>
    <mergeCell ref="D28:G28"/>
    <mergeCell ref="A1:H1"/>
    <mergeCell ref="A2:H2"/>
    <mergeCell ref="A3:H3"/>
    <mergeCell ref="A4:E4"/>
    <mergeCell ref="A16:F16"/>
    <mergeCell ref="A17:H17"/>
    <mergeCell ref="A18:D18"/>
    <mergeCell ref="A22:D22"/>
    <mergeCell ref="E18:F18"/>
    <mergeCell ref="G18:H18"/>
    <mergeCell ref="E21:F21"/>
    <mergeCell ref="G21:H21"/>
    <mergeCell ref="E22:F22"/>
    <mergeCell ref="G22:H22"/>
  </mergeCells>
  <printOptions/>
  <pageMargins left="0.69" right="0.2362204724409449" top="0.49" bottom="0.4" header="1.062992125984252" footer="0.6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egg.co.,ltd.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Handy</cp:lastModifiedBy>
  <cp:lastPrinted>2014-10-27T07:02:13Z</cp:lastPrinted>
  <dcterms:created xsi:type="dcterms:W3CDTF">2006-05-22T06:39:21Z</dcterms:created>
  <dcterms:modified xsi:type="dcterms:W3CDTF">2014-10-27T07:02:48Z</dcterms:modified>
  <cp:category/>
  <cp:version/>
  <cp:contentType/>
  <cp:contentStatus/>
</cp:coreProperties>
</file>